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updateLinks="never"/>
  <mc:AlternateContent xmlns:mc="http://schemas.openxmlformats.org/markup-compatibility/2006">
    <mc:Choice Requires="x15">
      <x15ac:absPath xmlns:x15ac="http://schemas.microsoft.com/office/spreadsheetml/2010/11/ac" url="D:\PERUCAMARAS 2023\Reporte Regional 2023\Enero\"/>
    </mc:Choice>
  </mc:AlternateContent>
  <bookViews>
    <workbookView xWindow="0" yWindow="0" windowWidth="20490" windowHeight="7755" tabRatio="801" activeTab="2"/>
  </bookViews>
  <sheets>
    <sheet name="Perucámaras " sheetId="1" r:id="rId1"/>
    <sheet name="Índice" sheetId="3" r:id="rId2"/>
    <sheet name="Macro Región Oriente" sheetId="14" r:id="rId3"/>
    <sheet name="1. Amazonas" sheetId="4" r:id="rId4"/>
    <sheet name="2. Loreto" sheetId="5" r:id="rId5"/>
    <sheet name="3. San Martín" sheetId="6" r:id="rId6"/>
    <sheet name="4. Ucayali" sheetId="7" r:id="rId7"/>
  </sheets>
  <externalReferences>
    <externalReference r:id="rId8"/>
    <externalReference r:id="rId9"/>
  </externalReferences>
  <definedNames>
    <definedName name="asistencia">'[1]03_asiste'!$A$16:$I$27</definedName>
    <definedName name="colectivo">'[1]02_salud_colec'!$A$16:$I$40</definedName>
    <definedName name="desastres">'[1]04_desastre'!$A$16:$I$20</definedName>
    <definedName name="gestion">'[1]05_gest'!$A$16:$I$32</definedName>
    <definedName name="guber">'[1]06_Gub'!$A$16:$I$19</definedName>
    <definedName name="individual">'[1]01_salud_indiv'!$A$16:$I$40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20" i="14" l="1"/>
  <c r="I46" i="14"/>
  <c r="N72" i="7"/>
  <c r="M72" i="7"/>
  <c r="L72" i="7"/>
  <c r="K72" i="7"/>
  <c r="J72" i="7"/>
  <c r="I72" i="7"/>
  <c r="H72" i="7"/>
  <c r="G72" i="7"/>
  <c r="N72" i="6"/>
  <c r="M72" i="6"/>
  <c r="L72" i="6"/>
  <c r="K72" i="6"/>
  <c r="J72" i="6"/>
  <c r="I72" i="6"/>
  <c r="H72" i="6"/>
  <c r="G72" i="6"/>
  <c r="N72" i="5"/>
  <c r="M72" i="5"/>
  <c r="L72" i="5"/>
  <c r="K72" i="5"/>
  <c r="J72" i="5"/>
  <c r="I72" i="5"/>
  <c r="H72" i="5"/>
  <c r="G72" i="5"/>
  <c r="H71" i="14"/>
  <c r="I71" i="14"/>
  <c r="J71" i="14"/>
  <c r="K71" i="14"/>
  <c r="L71" i="14"/>
  <c r="M71" i="14"/>
  <c r="N71" i="14"/>
  <c r="O71" i="14"/>
  <c r="G71" i="14"/>
  <c r="H59" i="14"/>
  <c r="I59" i="14"/>
  <c r="J59" i="14"/>
  <c r="K59" i="14"/>
  <c r="L59" i="14"/>
  <c r="M59" i="14"/>
  <c r="N59" i="14"/>
  <c r="O59" i="14"/>
  <c r="H60" i="14"/>
  <c r="I60" i="14"/>
  <c r="J60" i="14"/>
  <c r="K60" i="14"/>
  <c r="L60" i="14"/>
  <c r="M60" i="14"/>
  <c r="N60" i="14"/>
  <c r="O60" i="14"/>
  <c r="H61" i="14"/>
  <c r="I61" i="14"/>
  <c r="J61" i="14"/>
  <c r="K61" i="14"/>
  <c r="L61" i="14"/>
  <c r="M61" i="14"/>
  <c r="N61" i="14"/>
  <c r="O61" i="14"/>
  <c r="H62" i="14"/>
  <c r="I62" i="14"/>
  <c r="J62" i="14"/>
  <c r="K62" i="14"/>
  <c r="L62" i="14"/>
  <c r="M62" i="14"/>
  <c r="N62" i="14"/>
  <c r="O62" i="14"/>
  <c r="H63" i="14"/>
  <c r="I63" i="14"/>
  <c r="J63" i="14"/>
  <c r="K63" i="14"/>
  <c r="L63" i="14"/>
  <c r="M63" i="14"/>
  <c r="N63" i="14"/>
  <c r="O63" i="14"/>
  <c r="H64" i="14"/>
  <c r="I64" i="14"/>
  <c r="J64" i="14"/>
  <c r="K64" i="14"/>
  <c r="L64" i="14"/>
  <c r="M64" i="14"/>
  <c r="N64" i="14"/>
  <c r="O64" i="14"/>
  <c r="H65" i="14"/>
  <c r="I65" i="14"/>
  <c r="J65" i="14"/>
  <c r="K65" i="14"/>
  <c r="L65" i="14"/>
  <c r="M65" i="14"/>
  <c r="N65" i="14"/>
  <c r="O65" i="14"/>
  <c r="H66" i="14"/>
  <c r="I66" i="14"/>
  <c r="J66" i="14"/>
  <c r="K66" i="14"/>
  <c r="L66" i="14"/>
  <c r="M66" i="14"/>
  <c r="N66" i="14"/>
  <c r="O66" i="14"/>
  <c r="H67" i="14"/>
  <c r="I67" i="14"/>
  <c r="J67" i="14"/>
  <c r="K67" i="14"/>
  <c r="L67" i="14"/>
  <c r="M67" i="14"/>
  <c r="N67" i="14"/>
  <c r="O67" i="14"/>
  <c r="H68" i="14"/>
  <c r="I68" i="14"/>
  <c r="J68" i="14"/>
  <c r="K68" i="14"/>
  <c r="L68" i="14"/>
  <c r="M68" i="14"/>
  <c r="N68" i="14"/>
  <c r="O68" i="14"/>
  <c r="H69" i="14"/>
  <c r="I69" i="14"/>
  <c r="J69" i="14"/>
  <c r="K69" i="14"/>
  <c r="L69" i="14"/>
  <c r="M69" i="14"/>
  <c r="N69" i="14"/>
  <c r="O69" i="14"/>
  <c r="H70" i="14"/>
  <c r="I70" i="14"/>
  <c r="J70" i="14"/>
  <c r="K70" i="14"/>
  <c r="L70" i="14"/>
  <c r="M70" i="14"/>
  <c r="N70" i="14"/>
  <c r="O70" i="14"/>
  <c r="G60" i="14"/>
  <c r="G61" i="14"/>
  <c r="G62" i="14"/>
  <c r="G63" i="14"/>
  <c r="G64" i="14"/>
  <c r="G65" i="14"/>
  <c r="G66" i="14"/>
  <c r="G67" i="14"/>
  <c r="G68" i="14"/>
  <c r="G69" i="14"/>
  <c r="G70" i="14"/>
  <c r="G59" i="14"/>
  <c r="T19" i="14"/>
  <c r="T18" i="14"/>
  <c r="T17" i="14"/>
  <c r="T16" i="14"/>
  <c r="G14" i="14" l="1"/>
  <c r="G36" i="14"/>
  <c r="G37" i="14"/>
  <c r="G29" i="14"/>
  <c r="G21" i="14"/>
  <c r="G13" i="14"/>
  <c r="G27" i="14"/>
  <c r="G28" i="14"/>
  <c r="G20" i="14"/>
  <c r="G12" i="14"/>
  <c r="G35" i="14"/>
  <c r="G19" i="14"/>
  <c r="G42" i="14"/>
  <c r="G34" i="14"/>
  <c r="G26" i="14"/>
  <c r="G18" i="14"/>
  <c r="G41" i="14"/>
  <c r="G33" i="14"/>
  <c r="G25" i="14"/>
  <c r="G17" i="14"/>
  <c r="G40" i="14"/>
  <c r="G32" i="14"/>
  <c r="G24" i="14"/>
  <c r="G16" i="14"/>
  <c r="G39" i="14"/>
  <c r="G31" i="14"/>
  <c r="G23" i="14"/>
  <c r="G15" i="14"/>
  <c r="G38" i="14"/>
  <c r="G30" i="14"/>
  <c r="G22" i="14"/>
  <c r="T20" i="14"/>
  <c r="G11" i="14"/>
  <c r="G78" i="6" l="1"/>
  <c r="H78" i="6"/>
  <c r="I78" i="6"/>
  <c r="J78" i="6"/>
  <c r="K78" i="6"/>
  <c r="L78" i="6"/>
  <c r="M78" i="6"/>
  <c r="N78" i="6"/>
  <c r="G79" i="6"/>
  <c r="H79" i="6"/>
  <c r="I79" i="6"/>
  <c r="J79" i="6"/>
  <c r="K79" i="6"/>
  <c r="L79" i="6"/>
  <c r="M79" i="6"/>
  <c r="N79" i="6"/>
  <c r="G80" i="6"/>
  <c r="H80" i="6"/>
  <c r="I80" i="6"/>
  <c r="J80" i="6"/>
  <c r="K80" i="6"/>
  <c r="L80" i="6"/>
  <c r="M80" i="6"/>
  <c r="N80" i="6"/>
  <c r="G81" i="6"/>
  <c r="H81" i="6"/>
  <c r="I81" i="6"/>
  <c r="J81" i="6"/>
  <c r="K81" i="6"/>
  <c r="L81" i="6"/>
  <c r="M81" i="6"/>
  <c r="N81" i="6"/>
  <c r="G82" i="6"/>
  <c r="H82" i="6"/>
  <c r="I82" i="6"/>
  <c r="J82" i="6"/>
  <c r="K82" i="6"/>
  <c r="L82" i="6"/>
  <c r="M82" i="6"/>
  <c r="N82" i="6"/>
  <c r="G83" i="6"/>
  <c r="H83" i="6"/>
  <c r="I83" i="6"/>
  <c r="J83" i="6"/>
  <c r="K83" i="6"/>
  <c r="L83" i="6"/>
  <c r="M83" i="6"/>
  <c r="N83" i="6"/>
  <c r="G84" i="6"/>
  <c r="H84" i="6"/>
  <c r="I84" i="6"/>
  <c r="J84" i="6"/>
  <c r="K84" i="6"/>
  <c r="L84" i="6"/>
  <c r="M84" i="6"/>
  <c r="N84" i="6"/>
  <c r="G85" i="6"/>
  <c r="H85" i="6"/>
  <c r="I85" i="6"/>
  <c r="J85" i="6"/>
  <c r="K85" i="6"/>
  <c r="L85" i="6"/>
  <c r="M85" i="6"/>
  <c r="N85" i="6"/>
  <c r="G86" i="6"/>
  <c r="H86" i="6"/>
  <c r="I86" i="6"/>
  <c r="J86" i="6"/>
  <c r="K86" i="6"/>
  <c r="L86" i="6"/>
  <c r="M86" i="6"/>
  <c r="N86" i="6"/>
  <c r="G87" i="6"/>
  <c r="H87" i="6"/>
  <c r="I87" i="6"/>
  <c r="J87" i="6"/>
  <c r="K87" i="6"/>
  <c r="L87" i="6"/>
  <c r="M87" i="6"/>
  <c r="N87" i="6"/>
  <c r="G88" i="6"/>
  <c r="H88" i="6"/>
  <c r="I88" i="6"/>
  <c r="J88" i="6"/>
  <c r="K88" i="6"/>
  <c r="L88" i="6"/>
  <c r="M88" i="6"/>
  <c r="N88" i="6"/>
  <c r="G89" i="6"/>
  <c r="H89" i="6"/>
  <c r="I89" i="6"/>
  <c r="J89" i="6"/>
  <c r="K89" i="6"/>
  <c r="L89" i="6"/>
  <c r="M89" i="6"/>
  <c r="N89" i="6"/>
  <c r="G78" i="7"/>
  <c r="H78" i="7"/>
  <c r="I78" i="7"/>
  <c r="J78" i="7"/>
  <c r="K78" i="7"/>
  <c r="L78" i="7"/>
  <c r="M78" i="7"/>
  <c r="N78" i="7"/>
  <c r="G79" i="7"/>
  <c r="H79" i="7"/>
  <c r="I79" i="7"/>
  <c r="J79" i="7"/>
  <c r="K79" i="7"/>
  <c r="L79" i="7"/>
  <c r="M79" i="7"/>
  <c r="N79" i="7"/>
  <c r="G80" i="7"/>
  <c r="H80" i="7"/>
  <c r="I80" i="7"/>
  <c r="J80" i="7"/>
  <c r="K80" i="7"/>
  <c r="L80" i="7"/>
  <c r="M80" i="7"/>
  <c r="N80" i="7"/>
  <c r="G81" i="7"/>
  <c r="H81" i="7"/>
  <c r="I81" i="7"/>
  <c r="J81" i="7"/>
  <c r="K81" i="7"/>
  <c r="L81" i="7"/>
  <c r="M81" i="7"/>
  <c r="N81" i="7"/>
  <c r="G82" i="7"/>
  <c r="H82" i="7"/>
  <c r="I82" i="7"/>
  <c r="J82" i="7"/>
  <c r="K82" i="7"/>
  <c r="L82" i="7"/>
  <c r="M82" i="7"/>
  <c r="N82" i="7"/>
  <c r="G83" i="7"/>
  <c r="H83" i="7"/>
  <c r="I83" i="7"/>
  <c r="J83" i="7"/>
  <c r="K83" i="7"/>
  <c r="L83" i="7"/>
  <c r="M83" i="7"/>
  <c r="N83" i="7"/>
  <c r="G84" i="7"/>
  <c r="H84" i="7"/>
  <c r="I84" i="7"/>
  <c r="J84" i="7"/>
  <c r="K84" i="7"/>
  <c r="L84" i="7"/>
  <c r="M84" i="7"/>
  <c r="N84" i="7"/>
  <c r="G85" i="7"/>
  <c r="H85" i="7"/>
  <c r="I85" i="7"/>
  <c r="J85" i="7"/>
  <c r="K85" i="7"/>
  <c r="L85" i="7"/>
  <c r="M85" i="7"/>
  <c r="N85" i="7"/>
  <c r="G86" i="7"/>
  <c r="H86" i="7"/>
  <c r="I86" i="7"/>
  <c r="J86" i="7"/>
  <c r="K86" i="7"/>
  <c r="L86" i="7"/>
  <c r="M86" i="7"/>
  <c r="N86" i="7"/>
  <c r="G87" i="7"/>
  <c r="H87" i="7"/>
  <c r="I87" i="7"/>
  <c r="J87" i="7"/>
  <c r="K87" i="7"/>
  <c r="L87" i="7"/>
  <c r="M87" i="7"/>
  <c r="N87" i="7"/>
  <c r="G88" i="7"/>
  <c r="H88" i="7"/>
  <c r="I88" i="7"/>
  <c r="J88" i="7"/>
  <c r="K88" i="7"/>
  <c r="L88" i="7"/>
  <c r="M88" i="7"/>
  <c r="N88" i="7"/>
  <c r="G89" i="7"/>
  <c r="H89" i="7"/>
  <c r="I89" i="7"/>
  <c r="J89" i="7"/>
  <c r="K89" i="7"/>
  <c r="L89" i="7"/>
  <c r="M89" i="7"/>
  <c r="N89" i="7"/>
  <c r="G78" i="5"/>
  <c r="H78" i="5"/>
  <c r="I78" i="5"/>
  <c r="J78" i="5"/>
  <c r="K78" i="5"/>
  <c r="L78" i="5"/>
  <c r="M78" i="5"/>
  <c r="N78" i="5"/>
  <c r="G79" i="5"/>
  <c r="H79" i="5"/>
  <c r="I79" i="5"/>
  <c r="J79" i="5"/>
  <c r="K79" i="5"/>
  <c r="L79" i="5"/>
  <c r="M79" i="5"/>
  <c r="N79" i="5"/>
  <c r="G80" i="5"/>
  <c r="H80" i="5"/>
  <c r="I80" i="5"/>
  <c r="J80" i="5"/>
  <c r="K80" i="5"/>
  <c r="L80" i="5"/>
  <c r="M80" i="5"/>
  <c r="N80" i="5"/>
  <c r="G81" i="5"/>
  <c r="H81" i="5"/>
  <c r="I81" i="5"/>
  <c r="J81" i="5"/>
  <c r="K81" i="5"/>
  <c r="L81" i="5"/>
  <c r="M81" i="5"/>
  <c r="N81" i="5"/>
  <c r="G82" i="5"/>
  <c r="H82" i="5"/>
  <c r="I82" i="5"/>
  <c r="J82" i="5"/>
  <c r="K82" i="5"/>
  <c r="L82" i="5"/>
  <c r="M82" i="5"/>
  <c r="N82" i="5"/>
  <c r="G83" i="5"/>
  <c r="H83" i="5"/>
  <c r="I83" i="5"/>
  <c r="J83" i="5"/>
  <c r="K83" i="5"/>
  <c r="L83" i="5"/>
  <c r="M83" i="5"/>
  <c r="N83" i="5"/>
  <c r="G84" i="5"/>
  <c r="H84" i="5"/>
  <c r="I84" i="5"/>
  <c r="J84" i="5"/>
  <c r="K84" i="5"/>
  <c r="L84" i="5"/>
  <c r="M84" i="5"/>
  <c r="N84" i="5"/>
  <c r="G85" i="5"/>
  <c r="H85" i="5"/>
  <c r="I85" i="5"/>
  <c r="J85" i="5"/>
  <c r="K85" i="5"/>
  <c r="L85" i="5"/>
  <c r="M85" i="5"/>
  <c r="N85" i="5"/>
  <c r="G86" i="5"/>
  <c r="H86" i="5"/>
  <c r="I86" i="5"/>
  <c r="J86" i="5"/>
  <c r="K86" i="5"/>
  <c r="L86" i="5"/>
  <c r="M86" i="5"/>
  <c r="N86" i="5"/>
  <c r="G87" i="5"/>
  <c r="H87" i="5"/>
  <c r="I87" i="5"/>
  <c r="J87" i="5"/>
  <c r="K87" i="5"/>
  <c r="L87" i="5"/>
  <c r="M87" i="5"/>
  <c r="N87" i="5"/>
  <c r="G88" i="5"/>
  <c r="H88" i="5"/>
  <c r="I88" i="5"/>
  <c r="J88" i="5"/>
  <c r="K88" i="5"/>
  <c r="L88" i="5"/>
  <c r="M88" i="5"/>
  <c r="N88" i="5"/>
  <c r="G89" i="5"/>
  <c r="H89" i="5"/>
  <c r="I89" i="5"/>
  <c r="J89" i="5"/>
  <c r="K89" i="5"/>
  <c r="L89" i="5"/>
  <c r="M89" i="5"/>
  <c r="N89" i="5"/>
  <c r="F79" i="6"/>
  <c r="F80" i="6"/>
  <c r="F81" i="6"/>
  <c r="F82" i="6"/>
  <c r="F83" i="6"/>
  <c r="F84" i="6"/>
  <c r="F85" i="6"/>
  <c r="F86" i="6"/>
  <c r="F87" i="6"/>
  <c r="F88" i="6"/>
  <c r="F89" i="6"/>
  <c r="F79" i="7"/>
  <c r="F80" i="7"/>
  <c r="F81" i="7"/>
  <c r="F82" i="7"/>
  <c r="F83" i="7"/>
  <c r="F84" i="7"/>
  <c r="F85" i="7"/>
  <c r="F86" i="7"/>
  <c r="F87" i="7"/>
  <c r="F88" i="7"/>
  <c r="F89" i="7"/>
  <c r="F79" i="5"/>
  <c r="F80" i="5"/>
  <c r="F81" i="5"/>
  <c r="F82" i="5"/>
  <c r="F83" i="5"/>
  <c r="F84" i="5"/>
  <c r="F85" i="5"/>
  <c r="F86" i="5"/>
  <c r="F87" i="5"/>
  <c r="F88" i="5"/>
  <c r="F89" i="5"/>
  <c r="F78" i="6"/>
  <c r="F78" i="7"/>
  <c r="F78" i="5"/>
  <c r="G78" i="4"/>
  <c r="H78" i="4"/>
  <c r="I78" i="4"/>
  <c r="J78" i="4"/>
  <c r="K78" i="4"/>
  <c r="L78" i="4"/>
  <c r="M78" i="4"/>
  <c r="N78" i="4"/>
  <c r="G79" i="4"/>
  <c r="H79" i="4"/>
  <c r="I79" i="4"/>
  <c r="J79" i="4"/>
  <c r="K79" i="4"/>
  <c r="L79" i="4"/>
  <c r="M79" i="4"/>
  <c r="N79" i="4"/>
  <c r="G80" i="4"/>
  <c r="H80" i="4"/>
  <c r="I80" i="4"/>
  <c r="J80" i="4"/>
  <c r="K80" i="4"/>
  <c r="L80" i="4"/>
  <c r="M80" i="4"/>
  <c r="N80" i="4"/>
  <c r="G81" i="4"/>
  <c r="H81" i="4"/>
  <c r="I81" i="4"/>
  <c r="J81" i="4"/>
  <c r="K81" i="4"/>
  <c r="L81" i="4"/>
  <c r="M81" i="4"/>
  <c r="N81" i="4"/>
  <c r="G82" i="4"/>
  <c r="H82" i="4"/>
  <c r="I82" i="4"/>
  <c r="J82" i="4"/>
  <c r="K82" i="4"/>
  <c r="L82" i="4"/>
  <c r="M82" i="4"/>
  <c r="N82" i="4"/>
  <c r="G83" i="4"/>
  <c r="H83" i="4"/>
  <c r="I83" i="4"/>
  <c r="J83" i="4"/>
  <c r="K83" i="4"/>
  <c r="L83" i="4"/>
  <c r="M83" i="4"/>
  <c r="N83" i="4"/>
  <c r="G84" i="4"/>
  <c r="H84" i="4"/>
  <c r="I84" i="4"/>
  <c r="J84" i="4"/>
  <c r="K84" i="4"/>
  <c r="L84" i="4"/>
  <c r="M84" i="4"/>
  <c r="N84" i="4"/>
  <c r="G85" i="4"/>
  <c r="H85" i="4"/>
  <c r="I85" i="4"/>
  <c r="J85" i="4"/>
  <c r="K85" i="4"/>
  <c r="L85" i="4"/>
  <c r="M85" i="4"/>
  <c r="N85" i="4"/>
  <c r="G86" i="4"/>
  <c r="H86" i="4"/>
  <c r="I86" i="4"/>
  <c r="J86" i="4"/>
  <c r="K86" i="4"/>
  <c r="L86" i="4"/>
  <c r="M86" i="4"/>
  <c r="N86" i="4"/>
  <c r="G87" i="4"/>
  <c r="H87" i="4"/>
  <c r="I87" i="4"/>
  <c r="J87" i="4"/>
  <c r="K87" i="4"/>
  <c r="L87" i="4"/>
  <c r="M87" i="4"/>
  <c r="N87" i="4"/>
  <c r="G88" i="4"/>
  <c r="H88" i="4"/>
  <c r="I88" i="4"/>
  <c r="J88" i="4"/>
  <c r="K88" i="4"/>
  <c r="L88" i="4"/>
  <c r="M88" i="4"/>
  <c r="N88" i="4"/>
  <c r="G89" i="4"/>
  <c r="H89" i="4"/>
  <c r="I89" i="4"/>
  <c r="J89" i="4"/>
  <c r="K89" i="4"/>
  <c r="L89" i="4"/>
  <c r="M89" i="4"/>
  <c r="N89" i="4"/>
  <c r="F89" i="4"/>
  <c r="F79" i="4"/>
  <c r="F80" i="4"/>
  <c r="F81" i="4"/>
  <c r="F82" i="4"/>
  <c r="F83" i="4"/>
  <c r="F84" i="4"/>
  <c r="F85" i="4"/>
  <c r="F86" i="4"/>
  <c r="F87" i="4"/>
  <c r="F88" i="4"/>
  <c r="N90" i="4" l="1"/>
  <c r="F78" i="4"/>
  <c r="G29" i="7"/>
  <c r="G30" i="7"/>
  <c r="G31" i="7"/>
  <c r="G34" i="6"/>
  <c r="G35" i="6"/>
  <c r="G36" i="6"/>
  <c r="G37" i="6"/>
  <c r="G38" i="6"/>
  <c r="G28" i="4"/>
  <c r="G29" i="4"/>
  <c r="G30" i="4"/>
  <c r="G31" i="4"/>
  <c r="G32" i="4"/>
  <c r="G33" i="4"/>
  <c r="G34" i="4"/>
  <c r="G35" i="4"/>
  <c r="G21" i="4"/>
  <c r="G22" i="4"/>
  <c r="G50" i="4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15" i="7"/>
  <c r="H16" i="7"/>
  <c r="H17" i="7"/>
  <c r="H18" i="7"/>
  <c r="H19" i="7"/>
  <c r="H20" i="7"/>
  <c r="I20" i="7" s="1"/>
  <c r="H21" i="7"/>
  <c r="H22" i="7"/>
  <c r="H23" i="7"/>
  <c r="H24" i="7"/>
  <c r="H25" i="7"/>
  <c r="H26" i="7"/>
  <c r="H27" i="7"/>
  <c r="H28" i="7"/>
  <c r="I28" i="7" s="1"/>
  <c r="H29" i="7"/>
  <c r="H30" i="7"/>
  <c r="H31" i="7"/>
  <c r="H32" i="7"/>
  <c r="H33" i="7"/>
  <c r="H34" i="7"/>
  <c r="H35" i="7"/>
  <c r="H36" i="7"/>
  <c r="H37" i="7"/>
  <c r="H38" i="7"/>
  <c r="H39" i="7"/>
  <c r="H40" i="7"/>
  <c r="H41" i="7"/>
  <c r="H42" i="7"/>
  <c r="H43" i="7"/>
  <c r="H44" i="7"/>
  <c r="H45" i="7"/>
  <c r="H46" i="7"/>
  <c r="H47" i="7"/>
  <c r="H48" i="7"/>
  <c r="H49" i="7"/>
  <c r="H50" i="7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I33" i="5" s="1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N19" i="14"/>
  <c r="N18" i="14"/>
  <c r="N17" i="14"/>
  <c r="N16" i="14"/>
  <c r="N90" i="6"/>
  <c r="N90" i="5"/>
  <c r="N90" i="7"/>
  <c r="N72" i="4"/>
  <c r="G46" i="4"/>
  <c r="G47" i="4"/>
  <c r="G48" i="4"/>
  <c r="G49" i="4"/>
  <c r="G46" i="5"/>
  <c r="G47" i="5"/>
  <c r="G48" i="5"/>
  <c r="G49" i="5"/>
  <c r="G46" i="6"/>
  <c r="G47" i="6"/>
  <c r="G48" i="6"/>
  <c r="G49" i="6"/>
  <c r="G46" i="7"/>
  <c r="G47" i="7"/>
  <c r="G48" i="7"/>
  <c r="G49" i="7"/>
  <c r="G72" i="4"/>
  <c r="H72" i="4"/>
  <c r="I72" i="4"/>
  <c r="J72" i="4"/>
  <c r="K72" i="4"/>
  <c r="L72" i="4"/>
  <c r="M72" i="4"/>
  <c r="N20" i="14" l="1"/>
  <c r="I50" i="7"/>
  <c r="I38" i="7"/>
  <c r="I31" i="7"/>
  <c r="I35" i="7"/>
  <c r="I32" i="7"/>
  <c r="I27" i="7"/>
  <c r="I23" i="7"/>
  <c r="I26" i="7"/>
  <c r="I33" i="6"/>
  <c r="I24" i="6"/>
  <c r="I23" i="6"/>
  <c r="I40" i="7"/>
  <c r="I24" i="7"/>
  <c r="I44" i="6"/>
  <c r="I28" i="6"/>
  <c r="I20" i="6"/>
  <c r="I48" i="7"/>
  <c r="I49" i="7"/>
  <c r="I47" i="7"/>
  <c r="I46" i="7"/>
  <c r="I45" i="7"/>
  <c r="I43" i="7"/>
  <c r="I44" i="7"/>
  <c r="I41" i="7"/>
  <c r="I37" i="7"/>
  <c r="I42" i="7"/>
  <c r="I39" i="7"/>
  <c r="I36" i="7"/>
  <c r="I33" i="7"/>
  <c r="I34" i="7"/>
  <c r="I29" i="7"/>
  <c r="I30" i="7"/>
  <c r="I25" i="7"/>
  <c r="I22" i="7"/>
  <c r="I21" i="7"/>
  <c r="I19" i="7"/>
  <c r="I49" i="6"/>
  <c r="I46" i="6"/>
  <c r="I47" i="6"/>
  <c r="I45" i="6"/>
  <c r="I48" i="6"/>
  <c r="I43" i="6"/>
  <c r="I42" i="6"/>
  <c r="I41" i="6"/>
  <c r="I40" i="6"/>
  <c r="I39" i="6"/>
  <c r="I38" i="6"/>
  <c r="I35" i="6"/>
  <c r="I37" i="6"/>
  <c r="I36" i="6"/>
  <c r="I34" i="6"/>
  <c r="I31" i="6"/>
  <c r="I30" i="6"/>
  <c r="I29" i="6"/>
  <c r="I32" i="6"/>
  <c r="I27" i="6"/>
  <c r="I26" i="6"/>
  <c r="I25" i="6"/>
  <c r="I22" i="6"/>
  <c r="I21" i="6"/>
  <c r="I19" i="6"/>
  <c r="I49" i="5"/>
  <c r="I47" i="5"/>
  <c r="I46" i="5"/>
  <c r="I48" i="5"/>
  <c r="I43" i="5"/>
  <c r="I42" i="5"/>
  <c r="I41" i="5"/>
  <c r="I37" i="5"/>
  <c r="I44" i="5"/>
  <c r="I40" i="5"/>
  <c r="I38" i="5"/>
  <c r="I34" i="5"/>
  <c r="I35" i="5"/>
  <c r="I36" i="5"/>
  <c r="I31" i="5"/>
  <c r="I29" i="5"/>
  <c r="I30" i="5"/>
  <c r="I32" i="5"/>
  <c r="I26" i="5"/>
  <c r="I25" i="5"/>
  <c r="I28" i="5"/>
  <c r="I24" i="5"/>
  <c r="I23" i="5"/>
  <c r="I22" i="5"/>
  <c r="I21" i="5"/>
  <c r="I20" i="5"/>
  <c r="I19" i="5"/>
  <c r="I39" i="5"/>
  <c r="I45" i="5"/>
  <c r="I27" i="5"/>
  <c r="I50" i="6"/>
  <c r="I50" i="5"/>
  <c r="I50" i="4"/>
  <c r="O87" i="14"/>
  <c r="O84" i="14"/>
  <c r="O89" i="14"/>
  <c r="O88" i="14"/>
  <c r="O83" i="14"/>
  <c r="O82" i="14"/>
  <c r="O81" i="14"/>
  <c r="O80" i="14"/>
  <c r="O79" i="14"/>
  <c r="O86" i="14"/>
  <c r="O78" i="14"/>
  <c r="O85" i="14"/>
  <c r="O72" i="14"/>
  <c r="J79" i="14"/>
  <c r="I80" i="14"/>
  <c r="J80" i="14"/>
  <c r="K80" i="14"/>
  <c r="L80" i="14"/>
  <c r="N80" i="14"/>
  <c r="I81" i="14"/>
  <c r="J81" i="14"/>
  <c r="K81" i="14"/>
  <c r="L81" i="14"/>
  <c r="M81" i="14"/>
  <c r="N81" i="14"/>
  <c r="I82" i="14"/>
  <c r="J82" i="14"/>
  <c r="K82" i="14"/>
  <c r="L82" i="14"/>
  <c r="M82" i="14"/>
  <c r="N82" i="14"/>
  <c r="G83" i="14"/>
  <c r="I83" i="14"/>
  <c r="J83" i="14"/>
  <c r="K83" i="14"/>
  <c r="L83" i="14"/>
  <c r="M83" i="14"/>
  <c r="N83" i="14"/>
  <c r="G84" i="14"/>
  <c r="I84" i="14"/>
  <c r="J84" i="14"/>
  <c r="K84" i="14"/>
  <c r="L84" i="14"/>
  <c r="M84" i="14"/>
  <c r="N84" i="14"/>
  <c r="G85" i="14"/>
  <c r="I85" i="14"/>
  <c r="J85" i="14"/>
  <c r="K85" i="14"/>
  <c r="L85" i="14"/>
  <c r="M85" i="14"/>
  <c r="N85" i="14"/>
  <c r="G86" i="14"/>
  <c r="I86" i="14"/>
  <c r="J86" i="14"/>
  <c r="K86" i="14"/>
  <c r="L86" i="14"/>
  <c r="M86" i="14"/>
  <c r="N86" i="14"/>
  <c r="G87" i="14"/>
  <c r="I87" i="14"/>
  <c r="J87" i="14"/>
  <c r="K87" i="14"/>
  <c r="L87" i="14"/>
  <c r="M87" i="14"/>
  <c r="N87" i="14"/>
  <c r="G88" i="14"/>
  <c r="I88" i="14"/>
  <c r="J88" i="14"/>
  <c r="K88" i="14"/>
  <c r="L88" i="14"/>
  <c r="M88" i="14"/>
  <c r="N88" i="14"/>
  <c r="G89" i="14"/>
  <c r="I89" i="14"/>
  <c r="J89" i="14"/>
  <c r="K89" i="14"/>
  <c r="L89" i="14"/>
  <c r="M89" i="14"/>
  <c r="N89" i="14"/>
  <c r="G90" i="7"/>
  <c r="H90" i="7"/>
  <c r="I90" i="7"/>
  <c r="J90" i="7"/>
  <c r="K90" i="7"/>
  <c r="L90" i="7"/>
  <c r="M90" i="7"/>
  <c r="F90" i="7"/>
  <c r="G90" i="6"/>
  <c r="H90" i="6"/>
  <c r="I90" i="6"/>
  <c r="J90" i="6"/>
  <c r="K90" i="6"/>
  <c r="L90" i="6"/>
  <c r="M90" i="6"/>
  <c r="F90" i="6"/>
  <c r="G90" i="5"/>
  <c r="H90" i="5"/>
  <c r="I90" i="5"/>
  <c r="J90" i="5"/>
  <c r="K90" i="5"/>
  <c r="L90" i="5"/>
  <c r="M90" i="5"/>
  <c r="F90" i="5"/>
  <c r="G90" i="4"/>
  <c r="H90" i="4"/>
  <c r="I90" i="4"/>
  <c r="J90" i="4"/>
  <c r="K90" i="4"/>
  <c r="L90" i="4"/>
  <c r="M90" i="4"/>
  <c r="F90" i="4"/>
  <c r="N79" i="14" l="1"/>
  <c r="I79" i="14"/>
  <c r="I18" i="14"/>
  <c r="I25" i="14"/>
  <c r="I26" i="14"/>
  <c r="I36" i="14"/>
  <c r="I48" i="14"/>
  <c r="I23" i="14"/>
  <c r="I44" i="14"/>
  <c r="I31" i="14"/>
  <c r="I16" i="14"/>
  <c r="I40" i="14"/>
  <c r="I20" i="14"/>
  <c r="I35" i="14"/>
  <c r="I17" i="14"/>
  <c r="I43" i="14"/>
  <c r="I39" i="14"/>
  <c r="I22" i="14"/>
  <c r="I47" i="14"/>
  <c r="I30" i="14"/>
  <c r="I21" i="14"/>
  <c r="I33" i="14"/>
  <c r="I38" i="14"/>
  <c r="I29" i="14"/>
  <c r="I41" i="14"/>
  <c r="I34" i="14"/>
  <c r="I37" i="14"/>
  <c r="I24" i="14"/>
  <c r="I42" i="14"/>
  <c r="I19" i="14"/>
  <c r="H46" i="14"/>
  <c r="I45" i="14"/>
  <c r="I49" i="14"/>
  <c r="I32" i="14"/>
  <c r="I28" i="14"/>
  <c r="I27" i="14"/>
  <c r="I15" i="14"/>
  <c r="H50" i="14"/>
  <c r="I50" i="14"/>
  <c r="K79" i="14"/>
  <c r="O90" i="14"/>
  <c r="H49" i="14"/>
  <c r="H47" i="14"/>
  <c r="H48" i="14"/>
  <c r="G80" i="14"/>
  <c r="G81" i="14"/>
  <c r="G79" i="14"/>
  <c r="G82" i="14"/>
  <c r="H45" i="14"/>
  <c r="J72" i="14"/>
  <c r="H72" i="14"/>
  <c r="H87" i="14"/>
  <c r="H84" i="14"/>
  <c r="H80" i="14"/>
  <c r="H88" i="14"/>
  <c r="H83" i="14"/>
  <c r="H79" i="14"/>
  <c r="H89" i="14"/>
  <c r="H86" i="14"/>
  <c r="H82" i="14"/>
  <c r="H85" i="14"/>
  <c r="H81" i="14"/>
  <c r="M80" i="14"/>
  <c r="M79" i="14"/>
  <c r="M78" i="14"/>
  <c r="K72" i="14"/>
  <c r="I72" i="14"/>
  <c r="L79" i="14"/>
  <c r="M72" i="14"/>
  <c r="I78" i="14"/>
  <c r="K78" i="14"/>
  <c r="N72" i="14"/>
  <c r="J78" i="14"/>
  <c r="J90" i="14" s="1"/>
  <c r="L72" i="14"/>
  <c r="H23" i="14"/>
  <c r="H27" i="14"/>
  <c r="N78" i="14"/>
  <c r="L78" i="14"/>
  <c r="G78" i="14"/>
  <c r="H78" i="14"/>
  <c r="H30" i="14"/>
  <c r="H22" i="14"/>
  <c r="H18" i="14"/>
  <c r="H44" i="14"/>
  <c r="H42" i="14"/>
  <c r="H34" i="14"/>
  <c r="H26" i="14"/>
  <c r="H40" i="14"/>
  <c r="H38" i="14"/>
  <c r="H41" i="14"/>
  <c r="H19" i="14"/>
  <c r="H37" i="14"/>
  <c r="H29" i="14"/>
  <c r="H16" i="14"/>
  <c r="H20" i="14"/>
  <c r="H24" i="14"/>
  <c r="H31" i="14"/>
  <c r="H35" i="14"/>
  <c r="H17" i="14"/>
  <c r="H21" i="14"/>
  <c r="H25" i="14"/>
  <c r="H32" i="14"/>
  <c r="H39" i="14"/>
  <c r="H28" i="14"/>
  <c r="H36" i="14"/>
  <c r="H43" i="14"/>
  <c r="H33" i="14"/>
  <c r="I14" i="14"/>
  <c r="H15" i="14"/>
  <c r="I20" i="4"/>
  <c r="I28" i="4"/>
  <c r="I36" i="4"/>
  <c r="I46" i="4"/>
  <c r="I47" i="4"/>
  <c r="I49" i="4"/>
  <c r="H14" i="5"/>
  <c r="H14" i="6"/>
  <c r="H14" i="7"/>
  <c r="H14" i="4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50" i="5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9" i="6"/>
  <c r="G40" i="6"/>
  <c r="G41" i="6"/>
  <c r="G42" i="6"/>
  <c r="G43" i="6"/>
  <c r="G44" i="6"/>
  <c r="G45" i="6"/>
  <c r="G50" i="6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50" i="7"/>
  <c r="G16" i="4"/>
  <c r="G17" i="4"/>
  <c r="G18" i="4"/>
  <c r="G19" i="4"/>
  <c r="G20" i="4"/>
  <c r="G23" i="4"/>
  <c r="G24" i="4"/>
  <c r="G25" i="4"/>
  <c r="G26" i="4"/>
  <c r="G27" i="4"/>
  <c r="G36" i="4"/>
  <c r="G37" i="4"/>
  <c r="G38" i="4"/>
  <c r="G39" i="4"/>
  <c r="G40" i="4"/>
  <c r="G41" i="4"/>
  <c r="G42" i="4"/>
  <c r="G43" i="4"/>
  <c r="G44" i="4"/>
  <c r="G45" i="4"/>
  <c r="G15" i="5"/>
  <c r="G15" i="6"/>
  <c r="G15" i="7"/>
  <c r="G15" i="4"/>
  <c r="I90" i="14" l="1"/>
  <c r="J29" i="14"/>
  <c r="N90" i="14"/>
  <c r="J45" i="14"/>
  <c r="J36" i="14"/>
  <c r="J46" i="14"/>
  <c r="J37" i="14"/>
  <c r="J40" i="14"/>
  <c r="J20" i="14"/>
  <c r="J44" i="14"/>
  <c r="J33" i="14"/>
  <c r="J24" i="14"/>
  <c r="K90" i="14"/>
  <c r="J49" i="14"/>
  <c r="J48" i="14"/>
  <c r="J28" i="14"/>
  <c r="J34" i="14"/>
  <c r="J30" i="14"/>
  <c r="J41" i="14"/>
  <c r="J32" i="14"/>
  <c r="J26" i="14"/>
  <c r="J22" i="14"/>
  <c r="J50" i="14"/>
  <c r="J47" i="14"/>
  <c r="J43" i="14"/>
  <c r="J42" i="14"/>
  <c r="J38" i="14"/>
  <c r="J23" i="14"/>
  <c r="J19" i="14"/>
  <c r="J25" i="14"/>
  <c r="J21" i="14"/>
  <c r="J39" i="14"/>
  <c r="J35" i="14"/>
  <c r="J31" i="14"/>
  <c r="J27" i="14"/>
  <c r="G90" i="14"/>
  <c r="L90" i="14"/>
  <c r="I44" i="4"/>
  <c r="I48" i="4"/>
  <c r="M90" i="14"/>
  <c r="I45" i="4"/>
  <c r="R16" i="14"/>
  <c r="I38" i="4"/>
  <c r="I30" i="4"/>
  <c r="I22" i="4"/>
  <c r="H90" i="14"/>
  <c r="I37" i="4"/>
  <c r="I29" i="4"/>
  <c r="I21" i="4"/>
  <c r="I24" i="4"/>
  <c r="I43" i="4"/>
  <c r="I35" i="4"/>
  <c r="I27" i="4"/>
  <c r="I19" i="4"/>
  <c r="J18" i="14"/>
  <c r="R19" i="14"/>
  <c r="Q19" i="14" s="1"/>
  <c r="R18" i="14"/>
  <c r="Q18" i="14" s="1"/>
  <c r="R17" i="14"/>
  <c r="Q17" i="14" s="1"/>
  <c r="I41" i="4"/>
  <c r="I33" i="4"/>
  <c r="I25" i="4"/>
  <c r="I40" i="4"/>
  <c r="I32" i="4"/>
  <c r="I39" i="4"/>
  <c r="I31" i="4"/>
  <c r="I23" i="4"/>
  <c r="I42" i="4"/>
  <c r="I34" i="4"/>
  <c r="I26" i="4"/>
  <c r="I18" i="4"/>
  <c r="I18" i="7"/>
  <c r="I18" i="6"/>
  <c r="I18" i="5"/>
  <c r="P18" i="14"/>
  <c r="P17" i="14"/>
  <c r="P19" i="14"/>
  <c r="P16" i="14"/>
  <c r="P20" i="14" s="1"/>
  <c r="O16" i="14" l="1"/>
  <c r="O18" i="14"/>
  <c r="O17" i="14"/>
  <c r="O19" i="14"/>
  <c r="Q16" i="14"/>
  <c r="Q20" i="14" s="1"/>
  <c r="O20" i="14" l="1"/>
</calcChain>
</file>

<file path=xl/sharedStrings.xml><?xml version="1.0" encoding="utf-8"?>
<sst xmlns="http://schemas.openxmlformats.org/spreadsheetml/2006/main" count="499" uniqueCount="61">
  <si>
    <t xml:space="preserve">Información ampliada del Reporte Regional </t>
  </si>
  <si>
    <t>Índice</t>
  </si>
  <si>
    <t>Año</t>
  </si>
  <si>
    <t>Trimestre</t>
  </si>
  <si>
    <t>Q1</t>
  </si>
  <si>
    <t>Q2</t>
  </si>
  <si>
    <t>Q3</t>
  </si>
  <si>
    <t>Q4</t>
  </si>
  <si>
    <t>Fecha</t>
  </si>
  <si>
    <t>IAP</t>
  </si>
  <si>
    <t>IAP: Índice de Actividad Productiva</t>
  </si>
  <si>
    <t xml:space="preserve">Índice de Producción </t>
  </si>
  <si>
    <t>Elaboración: CIE-PERUCÁMARAS</t>
  </si>
  <si>
    <t>VA% Interanual</t>
  </si>
  <si>
    <t>IAP Anual</t>
  </si>
  <si>
    <t>Var%. IAP Anual</t>
  </si>
  <si>
    <t>Fuente: INEI, BCRP</t>
  </si>
  <si>
    <t xml:space="preserve">Actividades </t>
  </si>
  <si>
    <t>Agricultura, Ganadería, Caza y Silvicultura</t>
  </si>
  <si>
    <t>Pesca y Acuicultura</t>
  </si>
  <si>
    <t>Extracción de Petróleo, Gas y Minerales</t>
  </si>
  <si>
    <t>Manufactura</t>
  </si>
  <si>
    <t>Electricidad, Gas y Agua</t>
  </si>
  <si>
    <t>Construcción</t>
  </si>
  <si>
    <t>Comercio</t>
  </si>
  <si>
    <t>Transporte, Almacen., Correo y Mensajería</t>
  </si>
  <si>
    <t>Alojamiento y Restaurantes</t>
  </si>
  <si>
    <t>Telecom. y Otros Serv. de Información</t>
  </si>
  <si>
    <t>Administración Pública y Defensa</t>
  </si>
  <si>
    <t>Otros Servicios</t>
  </si>
  <si>
    <t>Valor Agregado Bruto</t>
  </si>
  <si>
    <t>Estructura económica (Miles de soles a precios constantes 2007)</t>
  </si>
  <si>
    <t>Estructura porcentual (Miles de soles a precios constantes 2007)</t>
  </si>
  <si>
    <t>Región</t>
  </si>
  <si>
    <r>
      <rPr>
        <b/>
        <sz val="8"/>
        <rFont val="Calibri"/>
        <family val="2"/>
        <scheme val="minor"/>
      </rPr>
      <t xml:space="preserve">Fuente: </t>
    </r>
    <r>
      <rPr>
        <sz val="8"/>
        <rFont val="Calibri"/>
        <family val="2"/>
        <scheme val="minor"/>
      </rPr>
      <t>INEI, BCRP</t>
    </r>
  </si>
  <si>
    <r>
      <rPr>
        <b/>
        <sz val="8"/>
        <rFont val="Calibri"/>
        <family val="2"/>
        <scheme val="minor"/>
      </rPr>
      <t xml:space="preserve">Elaboración: </t>
    </r>
    <r>
      <rPr>
        <sz val="8"/>
        <rFont val="Calibri"/>
        <family val="2"/>
        <scheme val="minor"/>
      </rPr>
      <t>CIE-PERUCÁMARAS</t>
    </r>
  </si>
  <si>
    <t>(En Millones de soles a precios constantes del 2007)</t>
  </si>
  <si>
    <t>Aporte al crecimiento</t>
  </si>
  <si>
    <r>
      <t>2022</t>
    </r>
    <r>
      <rPr>
        <vertAlign val="superscript"/>
        <sz val="9"/>
        <rFont val="Calibri"/>
        <family val="2"/>
        <scheme val="minor"/>
      </rPr>
      <t>/E</t>
    </r>
  </si>
  <si>
    <r>
      <rPr>
        <b/>
        <sz val="8"/>
        <rFont val="Calibri"/>
        <family val="2"/>
        <scheme val="minor"/>
      </rPr>
      <t xml:space="preserve">E/ </t>
    </r>
    <r>
      <rPr>
        <sz val="8"/>
        <rFont val="Calibri"/>
        <family val="2"/>
        <scheme val="minor"/>
      </rPr>
      <t>Estimado con información a enero 2023</t>
    </r>
  </si>
  <si>
    <t>Estimado al cuarto trimestre 2022</t>
  </si>
  <si>
    <t>VAB 2021</t>
  </si>
  <si>
    <t>Part. % 21</t>
  </si>
  <si>
    <t>Var% 22/21</t>
  </si>
  <si>
    <r>
      <t>VAB 2022</t>
    </r>
    <r>
      <rPr>
        <b/>
        <vertAlign val="superscript"/>
        <sz val="13"/>
        <rFont val="Calibri"/>
        <family val="2"/>
        <scheme val="minor"/>
      </rPr>
      <t>E/</t>
    </r>
  </si>
  <si>
    <t>Edición N° 494</t>
  </si>
  <si>
    <t>Macro Región Oriente</t>
  </si>
  <si>
    <t>Lunes 23 de enero 2023</t>
  </si>
  <si>
    <t>Amazonas</t>
  </si>
  <si>
    <t>Loreto</t>
  </si>
  <si>
    <t>San Martín</t>
  </si>
  <si>
    <t xml:space="preserve">Ucayali </t>
  </si>
  <si>
    <t>Crecimiento económico 2022</t>
  </si>
  <si>
    <t>MR Oriente</t>
  </si>
  <si>
    <t>Amazonas: Crecimiento Económico 2022</t>
  </si>
  <si>
    <t>Loreto: Crecimiento Económico 2022</t>
  </si>
  <si>
    <t>San Martín: Crecimiento Económico 2022</t>
  </si>
  <si>
    <t>Ucayali: Crecimiento Económico 2022</t>
  </si>
  <si>
    <t>Macro Región Oriente:  Crecimiento Económico 2022</t>
  </si>
  <si>
    <t>MACRO REGIÓN ORIENTE: Crecimiento Económico 2022</t>
  </si>
  <si>
    <t>Ucayali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</si>
</sst>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_€_-;\-* #,##0.00\ _€_-;_-* &quot;-&quot;??\ _€_-;_-@_-"/>
    <numFmt numFmtId="165" formatCode="dddd&quot;, &quot;dd&quot; de &quot;mmmm&quot; de &quot;yyyy"/>
    <numFmt numFmtId="166" formatCode="#,##0.0"/>
    <numFmt numFmtId="167" formatCode="_-* #,##0\ _€_-;\-* #,##0\ _€_-;_-* &quot;-&quot;??\ _€_-;_-@_-"/>
    <numFmt numFmtId="168" formatCode="0.0"/>
    <numFmt numFmtId="169" formatCode="0.0%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Arial"/>
      <family val="2"/>
    </font>
    <font>
      <b/>
      <sz val="20"/>
      <name val="Arial Narrow"/>
      <family val="2"/>
    </font>
    <font>
      <b/>
      <sz val="20"/>
      <color theme="0"/>
      <name val="Arial Narrow"/>
      <family val="2"/>
    </font>
    <font>
      <b/>
      <sz val="14"/>
      <name val="Arial Narrow"/>
      <family val="2"/>
    </font>
    <font>
      <b/>
      <sz val="14"/>
      <color theme="1"/>
      <name val="Arial Narrow"/>
      <family val="2"/>
    </font>
    <font>
      <b/>
      <sz val="10"/>
      <color theme="5" tint="-0.249977111117893"/>
      <name val="Arial Narrow"/>
      <family val="2"/>
    </font>
    <font>
      <b/>
      <sz val="18"/>
      <color theme="1"/>
      <name val="Arial Narrow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8"/>
      <name val="Arial Narrow"/>
      <family val="2"/>
    </font>
    <font>
      <sz val="18"/>
      <color theme="1"/>
      <name val="Arial"/>
      <family val="2"/>
    </font>
    <font>
      <sz val="18"/>
      <color rgb="FF00B050"/>
      <name val="Arial"/>
      <family val="2"/>
    </font>
    <font>
      <sz val="9"/>
      <color rgb="FF00B050"/>
      <name val="Arial"/>
      <family val="2"/>
    </font>
    <font>
      <sz val="9"/>
      <color rgb="FFFF0000"/>
      <name val="Arial"/>
      <family val="2"/>
    </font>
    <font>
      <sz val="9"/>
      <color rgb="FFFF0000"/>
      <name val="Calibri"/>
      <family val="2"/>
      <scheme val="minor"/>
    </font>
    <font>
      <sz val="9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name val="Calibri"/>
      <family val="2"/>
      <scheme val="minor"/>
    </font>
    <font>
      <vertAlign val="superscript"/>
      <sz val="9"/>
      <name val="Calibri"/>
      <family val="2"/>
      <scheme val="minor"/>
    </font>
    <font>
      <sz val="9"/>
      <color rgb="FF0070C0"/>
      <name val="Calibri"/>
      <family val="2"/>
      <scheme val="minor"/>
    </font>
    <font>
      <b/>
      <sz val="9"/>
      <color theme="1" tint="0.499984740745262"/>
      <name val="Calibri"/>
      <family val="2"/>
      <scheme val="minor"/>
    </font>
    <font>
      <sz val="9"/>
      <color theme="1" tint="0.499984740745262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8"/>
      <name val="Calibri"/>
      <family val="2"/>
      <scheme val="minor"/>
    </font>
    <font>
      <sz val="13"/>
      <name val="Calibri"/>
      <family val="2"/>
      <scheme val="minor"/>
    </font>
    <font>
      <b/>
      <sz val="13"/>
      <name val="Calibri"/>
      <family val="2"/>
      <scheme val="minor"/>
    </font>
    <font>
      <b/>
      <vertAlign val="superscript"/>
      <sz val="13"/>
      <name val="Calibri"/>
      <family val="2"/>
      <scheme val="minor"/>
    </font>
    <font>
      <b/>
      <sz val="13"/>
      <color theme="1" tint="0.34998626667073579"/>
      <name val="Calibri"/>
      <family val="2"/>
      <scheme val="minor"/>
    </font>
    <font>
      <sz val="12"/>
      <color theme="1" tint="0.34998626667073579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DA9A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EDEDE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21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86">
    <xf numFmtId="0" fontId="0" fillId="0" borderId="0" xfId="0"/>
    <xf numFmtId="0" fontId="3" fillId="3" borderId="0" xfId="2" applyFill="1"/>
    <xf numFmtId="0" fontId="3" fillId="0" borderId="0" xfId="2"/>
    <xf numFmtId="0" fontId="7" fillId="3" borderId="0" xfId="2" applyFont="1" applyFill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3" fillId="3" borderId="0" xfId="2" applyFill="1" applyAlignment="1">
      <alignment horizontal="center"/>
    </xf>
    <xf numFmtId="0" fontId="3" fillId="0" borderId="0" xfId="2" applyAlignment="1">
      <alignment horizontal="center"/>
    </xf>
    <xf numFmtId="0" fontId="4" fillId="0" borderId="0" xfId="2" applyFont="1" applyAlignment="1" applyProtection="1">
      <alignment vertical="center"/>
      <protection locked="0"/>
    </xf>
    <xf numFmtId="0" fontId="5" fillId="0" borderId="0" xfId="2" applyFont="1" applyAlignment="1" applyProtection="1">
      <alignment vertical="center"/>
      <protection locked="0"/>
    </xf>
    <xf numFmtId="0" fontId="6" fillId="0" borderId="0" xfId="2" applyFont="1" applyAlignment="1">
      <alignment vertical="center"/>
    </xf>
    <xf numFmtId="0" fontId="8" fillId="0" borderId="0" xfId="2" applyFont="1"/>
    <xf numFmtId="14" fontId="3" fillId="0" borderId="0" xfId="2" applyNumberFormat="1"/>
    <xf numFmtId="165" fontId="11" fillId="0" borderId="0" xfId="2" applyNumberFormat="1" applyFont="1" applyAlignment="1">
      <alignment vertical="center"/>
    </xf>
    <xf numFmtId="0" fontId="7" fillId="0" borderId="0" xfId="2" applyFont="1" applyAlignment="1">
      <alignment vertical="center"/>
    </xf>
    <xf numFmtId="0" fontId="9" fillId="0" borderId="0" xfId="2" applyFont="1" applyAlignment="1" applyProtection="1">
      <alignment vertical="center"/>
      <protection locked="0"/>
    </xf>
    <xf numFmtId="0" fontId="10" fillId="0" borderId="0" xfId="2" applyFont="1"/>
    <xf numFmtId="0" fontId="11" fillId="0" borderId="0" xfId="2" applyFont="1"/>
    <xf numFmtId="0" fontId="12" fillId="0" borderId="0" xfId="2" applyFont="1"/>
    <xf numFmtId="0" fontId="13" fillId="0" borderId="0" xfId="2" applyFont="1"/>
    <xf numFmtId="0" fontId="7" fillId="0" borderId="0" xfId="0" applyFont="1"/>
    <xf numFmtId="0" fontId="14" fillId="0" borderId="0" xfId="2" applyFont="1"/>
    <xf numFmtId="0" fontId="15" fillId="0" borderId="0" xfId="2" applyFont="1"/>
    <xf numFmtId="0" fontId="16" fillId="0" borderId="0" xfId="2" applyFont="1"/>
    <xf numFmtId="0" fontId="17" fillId="2" borderId="0" xfId="0" applyFont="1" applyFill="1"/>
    <xf numFmtId="0" fontId="2" fillId="2" borderId="0" xfId="0" applyFont="1" applyFill="1"/>
    <xf numFmtId="0" fontId="17" fillId="2" borderId="0" xfId="0" applyFont="1" applyFill="1" applyAlignment="1">
      <alignment horizontal="left"/>
    </xf>
    <xf numFmtId="0" fontId="18" fillId="2" borderId="0" xfId="0" applyFont="1" applyFill="1"/>
    <xf numFmtId="0" fontId="17" fillId="2" borderId="2" xfId="0" applyFont="1" applyFill="1" applyBorder="1"/>
    <xf numFmtId="0" fontId="20" fillId="0" borderId="0" xfId="0" applyFont="1" applyAlignment="1">
      <alignment horizontal="left" indent="1"/>
    </xf>
    <xf numFmtId="14" fontId="18" fillId="2" borderId="1" xfId="0" applyNumberFormat="1" applyFont="1" applyFill="1" applyBorder="1" applyAlignment="1">
      <alignment horizontal="right"/>
    </xf>
    <xf numFmtId="0" fontId="21" fillId="2" borderId="2" xfId="3" applyFill="1" applyBorder="1"/>
    <xf numFmtId="0" fontId="19" fillId="4" borderId="0" xfId="0" applyFont="1" applyFill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horizontal="center" vertical="center"/>
    </xf>
    <xf numFmtId="0" fontId="18" fillId="2" borderId="2" xfId="0" applyFont="1" applyFill="1" applyBorder="1"/>
    <xf numFmtId="166" fontId="18" fillId="2" borderId="1" xfId="0" applyNumberFormat="1" applyFont="1" applyFill="1" applyBorder="1" applyAlignment="1">
      <alignment horizontal="center" vertical="center"/>
    </xf>
    <xf numFmtId="0" fontId="18" fillId="2" borderId="6" xfId="0" applyFont="1" applyFill="1" applyBorder="1"/>
    <xf numFmtId="0" fontId="18" fillId="2" borderId="7" xfId="0" applyFont="1" applyFill="1" applyBorder="1"/>
    <xf numFmtId="0" fontId="18" fillId="2" borderId="8" xfId="0" applyFont="1" applyFill="1" applyBorder="1"/>
    <xf numFmtId="0" fontId="18" fillId="5" borderId="4" xfId="0" applyFont="1" applyFill="1" applyBorder="1"/>
    <xf numFmtId="0" fontId="18" fillId="5" borderId="5" xfId="0" applyFont="1" applyFill="1" applyBorder="1"/>
    <xf numFmtId="167" fontId="18" fillId="2" borderId="1" xfId="4" applyNumberFormat="1" applyFont="1" applyFill="1" applyBorder="1"/>
    <xf numFmtId="0" fontId="18" fillId="6" borderId="7" xfId="0" applyFont="1" applyFill="1" applyBorder="1"/>
    <xf numFmtId="0" fontId="18" fillId="6" borderId="8" xfId="0" applyFont="1" applyFill="1" applyBorder="1"/>
    <xf numFmtId="0" fontId="22" fillId="6" borderId="6" xfId="0" applyFont="1" applyFill="1" applyBorder="1"/>
    <xf numFmtId="0" fontId="22" fillId="5" borderId="3" xfId="0" applyFont="1" applyFill="1" applyBorder="1"/>
    <xf numFmtId="0" fontId="22" fillId="5" borderId="1" xfId="0" applyFont="1" applyFill="1" applyBorder="1"/>
    <xf numFmtId="168" fontId="18" fillId="2" borderId="1" xfId="0" applyNumberFormat="1" applyFont="1" applyFill="1" applyBorder="1"/>
    <xf numFmtId="167" fontId="18" fillId="6" borderId="1" xfId="4" applyNumberFormat="1" applyFont="1" applyFill="1" applyBorder="1"/>
    <xf numFmtId="168" fontId="18" fillId="6" borderId="1" xfId="0" applyNumberFormat="1" applyFont="1" applyFill="1" applyBorder="1"/>
    <xf numFmtId="0" fontId="22" fillId="2" borderId="2" xfId="0" applyFont="1" applyFill="1" applyBorder="1"/>
    <xf numFmtId="167" fontId="18" fillId="0" borderId="1" xfId="4" applyNumberFormat="1" applyFont="1" applyBorder="1" applyAlignment="1">
      <alignment vertical="center"/>
    </xf>
    <xf numFmtId="9" fontId="18" fillId="2" borderId="1" xfId="1" applyFont="1" applyFill="1" applyBorder="1" applyAlignment="1">
      <alignment horizontal="center" vertical="center"/>
    </xf>
    <xf numFmtId="9" fontId="18" fillId="0" borderId="1" xfId="1" applyFont="1" applyFill="1" applyBorder="1" applyAlignment="1">
      <alignment horizontal="center" vertical="center"/>
    </xf>
    <xf numFmtId="9" fontId="18" fillId="7" borderId="1" xfId="1" applyFont="1" applyFill="1" applyBorder="1" applyAlignment="1">
      <alignment horizontal="center" vertical="center"/>
    </xf>
    <xf numFmtId="166" fontId="22" fillId="7" borderId="1" xfId="0" applyNumberFormat="1" applyFont="1" applyFill="1" applyBorder="1" applyAlignment="1">
      <alignment horizontal="center" vertical="center"/>
    </xf>
    <xf numFmtId="9" fontId="17" fillId="2" borderId="0" xfId="1" applyFont="1" applyFill="1"/>
    <xf numFmtId="3" fontId="18" fillId="2" borderId="1" xfId="0" applyNumberFormat="1" applyFont="1" applyFill="1" applyBorder="1" applyAlignment="1">
      <alignment horizontal="right" vertical="center"/>
    </xf>
    <xf numFmtId="3" fontId="18" fillId="6" borderId="1" xfId="0" applyNumberFormat="1" applyFont="1" applyFill="1" applyBorder="1" applyAlignment="1">
      <alignment horizontal="right" vertical="center"/>
    </xf>
    <xf numFmtId="9" fontId="24" fillId="2" borderId="0" xfId="1" applyFont="1" applyFill="1"/>
    <xf numFmtId="0" fontId="22" fillId="5" borderId="1" xfId="0" applyFont="1" applyFill="1" applyBorder="1" applyAlignment="1">
      <alignment horizontal="center"/>
    </xf>
    <xf numFmtId="168" fontId="18" fillId="6" borderId="1" xfId="0" applyNumberFormat="1" applyFont="1" applyFill="1" applyBorder="1" applyAlignment="1">
      <alignment horizontal="center"/>
    </xf>
    <xf numFmtId="0" fontId="25" fillId="8" borderId="0" xfId="0" applyFont="1" applyFill="1" applyAlignment="1">
      <alignment horizontal="center" vertical="center"/>
    </xf>
    <xf numFmtId="10" fontId="26" fillId="8" borderId="0" xfId="1" applyNumberFormat="1" applyFont="1" applyFill="1" applyBorder="1" applyAlignment="1">
      <alignment horizontal="center" vertical="center"/>
    </xf>
    <xf numFmtId="0" fontId="27" fillId="2" borderId="0" xfId="0" applyFont="1" applyFill="1"/>
    <xf numFmtId="3" fontId="29" fillId="2" borderId="1" xfId="0" applyNumberFormat="1" applyFont="1" applyFill="1" applyBorder="1"/>
    <xf numFmtId="169" fontId="29" fillId="2" borderId="1" xfId="1" applyNumberFormat="1" applyFont="1" applyFill="1" applyBorder="1"/>
    <xf numFmtId="0" fontId="28" fillId="2" borderId="1" xfId="0" applyFont="1" applyFill="1" applyBorder="1"/>
    <xf numFmtId="0" fontId="31" fillId="2" borderId="1" xfId="0" applyFont="1" applyFill="1" applyBorder="1"/>
    <xf numFmtId="0" fontId="32" fillId="7" borderId="1" xfId="0" applyFont="1" applyFill="1" applyBorder="1" applyAlignment="1">
      <alignment horizontal="center" vertical="center"/>
    </xf>
    <xf numFmtId="0" fontId="34" fillId="7" borderId="1" xfId="0" applyFont="1" applyFill="1" applyBorder="1" applyAlignment="1">
      <alignment horizontal="center" vertical="center"/>
    </xf>
    <xf numFmtId="169" fontId="17" fillId="2" borderId="0" xfId="1" applyNumberFormat="1" applyFont="1" applyFill="1"/>
    <xf numFmtId="10" fontId="17" fillId="2" borderId="0" xfId="0" applyNumberFormat="1" applyFont="1" applyFill="1"/>
    <xf numFmtId="166" fontId="18" fillId="7" borderId="1" xfId="0" applyNumberFormat="1" applyFont="1" applyFill="1" applyBorder="1" applyAlignment="1">
      <alignment horizontal="center" vertical="center"/>
    </xf>
    <xf numFmtId="169" fontId="18" fillId="7" borderId="1" xfId="1" applyNumberFormat="1" applyFont="1" applyFill="1" applyBorder="1" applyAlignment="1">
      <alignment horizontal="center" vertical="center"/>
    </xf>
    <xf numFmtId="9" fontId="35" fillId="2" borderId="1" xfId="1" applyFont="1" applyFill="1" applyBorder="1"/>
    <xf numFmtId="9" fontId="35" fillId="2" borderId="1" xfId="0" applyNumberFormat="1" applyFont="1" applyFill="1" applyBorder="1"/>
    <xf numFmtId="0" fontId="11" fillId="0" borderId="0" xfId="2" applyFont="1" applyAlignment="1">
      <alignment horizontal="center"/>
    </xf>
    <xf numFmtId="0" fontId="4" fillId="0" borderId="0" xfId="2" applyFont="1" applyAlignment="1" applyProtection="1">
      <alignment horizontal="center" vertical="center"/>
      <protection locked="0"/>
    </xf>
    <xf numFmtId="0" fontId="7" fillId="0" borderId="0" xfId="2" applyFont="1" applyAlignment="1">
      <alignment horizontal="center" vertical="center"/>
    </xf>
    <xf numFmtId="0" fontId="9" fillId="0" borderId="0" xfId="2" applyFont="1" applyAlignment="1" applyProtection="1">
      <alignment horizontal="center" vertical="center"/>
      <protection locked="0"/>
    </xf>
    <xf numFmtId="0" fontId="10" fillId="0" borderId="0" xfId="2" applyFont="1" applyAlignment="1">
      <alignment horizontal="center"/>
    </xf>
    <xf numFmtId="0" fontId="19" fillId="4" borderId="0" xfId="0" applyFont="1" applyFill="1" applyAlignment="1">
      <alignment horizontal="center" vertical="center"/>
    </xf>
    <xf numFmtId="0" fontId="32" fillId="2" borderId="0" xfId="0" applyFont="1" applyFill="1" applyAlignment="1">
      <alignment horizontal="center"/>
    </xf>
    <xf numFmtId="0" fontId="18" fillId="2" borderId="2" xfId="0" applyFont="1" applyFill="1" applyBorder="1" applyAlignment="1">
      <alignment horizontal="center"/>
    </xf>
  </cellXfs>
  <cellStyles count="5">
    <cellStyle name="Hipervínculo" xfId="3" builtinId="8"/>
    <cellStyle name="Millares" xfId="4" builtinId="3"/>
    <cellStyle name="Normal" xfId="0" builtinId="0"/>
    <cellStyle name="Normal 6" xfId="2"/>
    <cellStyle name="Porcentaje" xfId="1" builtinId="5"/>
  </cellStyles>
  <dxfs count="0"/>
  <tableStyles count="0" defaultTableStyle="TableStyleMedium2" defaultPivotStyle="PivotStyleLight16"/>
  <colors>
    <mruColors>
      <color rgb="FFFEDEDE"/>
      <color rgb="FFFF6969"/>
      <color rgb="FFEE9292"/>
      <color rgb="FFF24C4C"/>
      <color rgb="FFFEA4A4"/>
      <color rgb="FFFDA9A9"/>
      <color rgb="FFFD7B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PE"/>
              <a:t>Estructura</a:t>
            </a:r>
            <a:r>
              <a:rPr lang="es-PE" baseline="0"/>
              <a:t> económica</a:t>
            </a:r>
            <a:endParaRPr lang="es-PE"/>
          </a:p>
        </c:rich>
      </c:tx>
      <c:layout>
        <c:manualLayout>
          <c:xMode val="edge"/>
          <c:yMode val="edge"/>
          <c:x val="0.1882305025719298"/>
          <c:y val="2.88839289648665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8B97-496D-92DE-6FC38976C22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8B97-496D-92DE-6FC38976C22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8B97-496D-92DE-6FC38976C22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B97-496D-92DE-6FC38976C22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8B97-496D-92DE-6FC38976C22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8B97-496D-92DE-6FC38976C22C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8B97-496D-92DE-6FC38976C22C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8B97-496D-92DE-6FC38976C22C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8B97-496D-92DE-6FC38976C22C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8B97-496D-92DE-6FC38976C22C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8B97-496D-92DE-6FC38976C22C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8B97-496D-92DE-6FC38976C22C}"/>
              </c:ext>
            </c:extLst>
          </c:dPt>
          <c:dLbls>
            <c:numFmt formatCode="0.0%" sourceLinked="0"/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'Macro Región Oriente'!$D$59:$D$70</c:f>
              <c:strCache>
                <c:ptCount val="12"/>
                <c:pt idx="0">
                  <c:v>Agricultura, Ganadería, Caza y Silvicultura</c:v>
                </c:pt>
                <c:pt idx="1">
                  <c:v>Pesca y Acuicultura</c:v>
                </c:pt>
                <c:pt idx="2">
                  <c:v>Extracción de Petróleo, Gas y Minerales</c:v>
                </c:pt>
                <c:pt idx="3">
                  <c:v>Manufactura</c:v>
                </c:pt>
                <c:pt idx="4">
                  <c:v>Electricidad, Gas y Agua</c:v>
                </c:pt>
                <c:pt idx="5">
                  <c:v>Construcción</c:v>
                </c:pt>
                <c:pt idx="6">
                  <c:v>Comercio</c:v>
                </c:pt>
                <c:pt idx="7">
                  <c:v>Transporte, Almacen., Correo y Mensajería</c:v>
                </c:pt>
                <c:pt idx="8">
                  <c:v>Alojamiento y Restaurantes</c:v>
                </c:pt>
                <c:pt idx="9">
                  <c:v>Telecom. y Otros Serv. de Información</c:v>
                </c:pt>
                <c:pt idx="10">
                  <c:v>Administración Pública y Defensa</c:v>
                </c:pt>
                <c:pt idx="11">
                  <c:v>Otros Servicios</c:v>
                </c:pt>
              </c:strCache>
            </c:strRef>
          </c:cat>
          <c:val>
            <c:numRef>
              <c:f>'Macro Región Oriente'!$O$59:$O$70</c:f>
              <c:numCache>
                <c:formatCode>#,##0</c:formatCode>
                <c:ptCount val="12"/>
                <c:pt idx="0">
                  <c:v>3918959</c:v>
                </c:pt>
                <c:pt idx="1">
                  <c:v>91045</c:v>
                </c:pt>
                <c:pt idx="2">
                  <c:v>1791456</c:v>
                </c:pt>
                <c:pt idx="3">
                  <c:v>2038268</c:v>
                </c:pt>
                <c:pt idx="4">
                  <c:v>235669</c:v>
                </c:pt>
                <c:pt idx="5">
                  <c:v>1622366</c:v>
                </c:pt>
                <c:pt idx="6">
                  <c:v>3403585</c:v>
                </c:pt>
                <c:pt idx="7">
                  <c:v>750012</c:v>
                </c:pt>
                <c:pt idx="8">
                  <c:v>517108</c:v>
                </c:pt>
                <c:pt idx="9">
                  <c:v>1008649</c:v>
                </c:pt>
                <c:pt idx="10">
                  <c:v>2124587</c:v>
                </c:pt>
                <c:pt idx="11">
                  <c:v>5394564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B97-496D-92DE-6FC38976C22C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8663766086025415"/>
          <c:y val="0.1163160936646684"/>
          <c:w val="0.399666372757711"/>
          <c:h val="0.84670849719135066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chart" Target="../charts/chart1.xml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emf"/><Relationship Id="rId1" Type="http://schemas.openxmlformats.org/officeDocument/2006/relationships/image" Target="../media/image5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emf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327660" y="662940"/>
    <xdr:ext cx="3470413" cy="3683691"/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561" t="9168" r="23016" b="8878"/>
        <a:stretch/>
      </xdr:blipFill>
      <xdr:spPr>
        <a:xfrm>
          <a:off x="327660" y="662940"/>
          <a:ext cx="3470413" cy="3683691"/>
        </a:xfrm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701040" y="495300"/>
    <xdr:ext cx="3470413" cy="3683691"/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561" t="9168" r="23016" b="8878"/>
        <a:stretch/>
      </xdr:blipFill>
      <xdr:spPr>
        <a:xfrm>
          <a:off x="701040" y="495300"/>
          <a:ext cx="3470413" cy="3683691"/>
        </a:xfrm>
        <a:prstGeom prst="rect">
          <a:avLst/>
        </a:prstGeom>
      </xdr:spPr>
    </xdr:pic>
    <xdr:clientData/>
  </xdr:absoluteAnchor>
  <xdr:twoCellAnchor>
    <xdr:from>
      <xdr:col>9</xdr:col>
      <xdr:colOff>504825</xdr:colOff>
      <xdr:row>8</xdr:row>
      <xdr:rowOff>71709</xdr:rowOff>
    </xdr:from>
    <xdr:to>
      <xdr:col>10</xdr:col>
      <xdr:colOff>75225</xdr:colOff>
      <xdr:row>8</xdr:row>
      <xdr:rowOff>251709</xdr:rowOff>
    </xdr:to>
    <xdr:grpSp>
      <xdr:nvGrpSpPr>
        <xdr:cNvPr id="3" name="2 Grupo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GrpSpPr/>
      </xdr:nvGrpSpPr>
      <xdr:grpSpPr>
        <a:xfrm>
          <a:off x="5819775" y="1729059"/>
          <a:ext cx="160950" cy="180000"/>
          <a:chOff x="5800725" y="875070"/>
          <a:chExt cx="219075" cy="213952"/>
        </a:xfrm>
      </xdr:grpSpPr>
      <xdr:sp macro="" textlink="">
        <xdr:nvSpPr>
          <xdr:cNvPr id="4" name="3 Elipse">
            <a:extLst>
              <a:ext uri="{FF2B5EF4-FFF2-40B4-BE49-F238E27FC236}">
                <a16:creationId xmlns:a16="http://schemas.microsoft.com/office/drawing/2014/main" xmlns="" id="{00000000-0008-0000-0100-000004000000}"/>
              </a:ext>
            </a:extLst>
          </xdr:cNvPr>
          <xdr:cNvSpPr/>
        </xdr:nvSpPr>
        <xdr:spPr>
          <a:xfrm>
            <a:off x="5829300" y="955672"/>
            <a:ext cx="152400" cy="133350"/>
          </a:xfrm>
          <a:prstGeom prst="ellipse">
            <a:avLst/>
          </a:prstGeom>
          <a:solidFill>
            <a:srgbClr val="FF0000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PE" sz="1100"/>
          </a:p>
        </xdr:txBody>
      </xdr:sp>
      <xdr:sp macro="" textlink="">
        <xdr:nvSpPr>
          <xdr:cNvPr id="5" name="4 Rectángulo">
            <a:extLst>
              <a:ext uri="{FF2B5EF4-FFF2-40B4-BE49-F238E27FC236}">
                <a16:creationId xmlns:a16="http://schemas.microsoft.com/office/drawing/2014/main" xmlns="" id="{00000000-0008-0000-0100-000005000000}"/>
              </a:ext>
            </a:extLst>
          </xdr:cNvPr>
          <xdr:cNvSpPr/>
        </xdr:nvSpPr>
        <xdr:spPr>
          <a:xfrm>
            <a:off x="5800725" y="875070"/>
            <a:ext cx="219075" cy="213359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PE" sz="1000" b="1">
                <a:solidFill>
                  <a:schemeClr val="bg1"/>
                </a:solidFill>
              </a:rPr>
              <a:t>1</a:t>
            </a:r>
          </a:p>
        </xdr:txBody>
      </xdr:sp>
    </xdr:grpSp>
    <xdr:clientData/>
  </xdr:twoCellAnchor>
  <xdr:twoCellAnchor>
    <xdr:from>
      <xdr:col>9</xdr:col>
      <xdr:colOff>503983</xdr:colOff>
      <xdr:row>9</xdr:row>
      <xdr:rowOff>49923</xdr:rowOff>
    </xdr:from>
    <xdr:to>
      <xdr:col>10</xdr:col>
      <xdr:colOff>74383</xdr:colOff>
      <xdr:row>9</xdr:row>
      <xdr:rowOff>229923</xdr:rowOff>
    </xdr:to>
    <xdr:grpSp>
      <xdr:nvGrpSpPr>
        <xdr:cNvPr id="6" name="5 Grupo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GrpSpPr/>
      </xdr:nvGrpSpPr>
      <xdr:grpSpPr>
        <a:xfrm>
          <a:off x="5818933" y="1964448"/>
          <a:ext cx="160950" cy="180000"/>
          <a:chOff x="5804224" y="868252"/>
          <a:chExt cx="219075" cy="220770"/>
        </a:xfrm>
      </xdr:grpSpPr>
      <xdr:sp macro="" textlink="">
        <xdr:nvSpPr>
          <xdr:cNvPr id="7" name="6 Elipse">
            <a:extLst>
              <a:ext uri="{FF2B5EF4-FFF2-40B4-BE49-F238E27FC236}">
                <a16:creationId xmlns:a16="http://schemas.microsoft.com/office/drawing/2014/main" xmlns="" id="{00000000-0008-0000-0100-000007000000}"/>
              </a:ext>
            </a:extLst>
          </xdr:cNvPr>
          <xdr:cNvSpPr/>
        </xdr:nvSpPr>
        <xdr:spPr>
          <a:xfrm>
            <a:off x="5829300" y="955672"/>
            <a:ext cx="152400" cy="133350"/>
          </a:xfrm>
          <a:prstGeom prst="ellipse">
            <a:avLst/>
          </a:prstGeom>
          <a:solidFill>
            <a:srgbClr val="FF0000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PE" sz="1100"/>
          </a:p>
        </xdr:txBody>
      </xdr:sp>
      <xdr:sp macro="" textlink="">
        <xdr:nvSpPr>
          <xdr:cNvPr id="8" name="7 Rectángulo">
            <a:extLst>
              <a:ext uri="{FF2B5EF4-FFF2-40B4-BE49-F238E27FC236}">
                <a16:creationId xmlns:a16="http://schemas.microsoft.com/office/drawing/2014/main" xmlns="" id="{00000000-0008-0000-0100-000008000000}"/>
              </a:ext>
            </a:extLst>
          </xdr:cNvPr>
          <xdr:cNvSpPr/>
        </xdr:nvSpPr>
        <xdr:spPr>
          <a:xfrm>
            <a:off x="5804224" y="868252"/>
            <a:ext cx="219075" cy="213359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PE" sz="1000" b="1">
                <a:solidFill>
                  <a:schemeClr val="bg1"/>
                </a:solidFill>
              </a:rPr>
              <a:t>2</a:t>
            </a:r>
          </a:p>
        </xdr:txBody>
      </xdr:sp>
    </xdr:grpSp>
    <xdr:clientData/>
  </xdr:twoCellAnchor>
  <xdr:twoCellAnchor>
    <xdr:from>
      <xdr:col>9</xdr:col>
      <xdr:colOff>506508</xdr:colOff>
      <xdr:row>10</xdr:row>
      <xdr:rowOff>50836</xdr:rowOff>
    </xdr:from>
    <xdr:to>
      <xdr:col>10</xdr:col>
      <xdr:colOff>76908</xdr:colOff>
      <xdr:row>10</xdr:row>
      <xdr:rowOff>230836</xdr:rowOff>
    </xdr:to>
    <xdr:grpSp>
      <xdr:nvGrpSpPr>
        <xdr:cNvPr id="9" name="8 Grupo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GrpSpPr/>
      </xdr:nvGrpSpPr>
      <xdr:grpSpPr>
        <a:xfrm>
          <a:off x="5821458" y="2222536"/>
          <a:ext cx="160950" cy="180000"/>
          <a:chOff x="5793726" y="882947"/>
          <a:chExt cx="219075" cy="213359"/>
        </a:xfrm>
      </xdr:grpSpPr>
      <xdr:sp macro="" textlink="">
        <xdr:nvSpPr>
          <xdr:cNvPr id="10" name="9 Elipse">
            <a:extLst>
              <a:ext uri="{FF2B5EF4-FFF2-40B4-BE49-F238E27FC236}">
                <a16:creationId xmlns:a16="http://schemas.microsoft.com/office/drawing/2014/main" xmlns="" id="{00000000-0008-0000-0100-00000A000000}"/>
              </a:ext>
            </a:extLst>
          </xdr:cNvPr>
          <xdr:cNvSpPr/>
        </xdr:nvSpPr>
        <xdr:spPr>
          <a:xfrm>
            <a:off x="5829300" y="955672"/>
            <a:ext cx="152400" cy="133350"/>
          </a:xfrm>
          <a:prstGeom prst="ellipse">
            <a:avLst/>
          </a:prstGeom>
          <a:solidFill>
            <a:srgbClr val="FF0000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PE" sz="1100"/>
          </a:p>
        </xdr:txBody>
      </xdr:sp>
      <xdr:sp macro="" textlink="">
        <xdr:nvSpPr>
          <xdr:cNvPr id="11" name="10 Rectángulo">
            <a:extLst>
              <a:ext uri="{FF2B5EF4-FFF2-40B4-BE49-F238E27FC236}">
                <a16:creationId xmlns:a16="http://schemas.microsoft.com/office/drawing/2014/main" xmlns="" id="{00000000-0008-0000-0100-00000B000000}"/>
              </a:ext>
            </a:extLst>
          </xdr:cNvPr>
          <xdr:cNvSpPr/>
        </xdr:nvSpPr>
        <xdr:spPr>
          <a:xfrm>
            <a:off x="5793726" y="882947"/>
            <a:ext cx="219075" cy="213359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PE" sz="1000" b="1">
                <a:solidFill>
                  <a:schemeClr val="bg1"/>
                </a:solidFill>
              </a:rPr>
              <a:t>3</a:t>
            </a:r>
          </a:p>
        </xdr:txBody>
      </xdr:sp>
    </xdr:grpSp>
    <xdr:clientData/>
  </xdr:twoCellAnchor>
  <xdr:twoCellAnchor>
    <xdr:from>
      <xdr:col>9</xdr:col>
      <xdr:colOff>504825</xdr:colOff>
      <xdr:row>11</xdr:row>
      <xdr:rowOff>40947</xdr:rowOff>
    </xdr:from>
    <xdr:to>
      <xdr:col>10</xdr:col>
      <xdr:colOff>75225</xdr:colOff>
      <xdr:row>11</xdr:row>
      <xdr:rowOff>220947</xdr:rowOff>
    </xdr:to>
    <xdr:grpSp>
      <xdr:nvGrpSpPr>
        <xdr:cNvPr id="12" name="11 Grupo">
          <a:extLst>
            <a:ext uri="{FF2B5EF4-FFF2-40B4-BE49-F238E27FC236}">
              <a16:creationId xmlns:a16="http://schemas.microsoft.com/office/drawing/2014/main" xmlns="" id="{00000000-0008-0000-0100-00000C000000}"/>
            </a:ext>
          </a:extLst>
        </xdr:cNvPr>
        <xdr:cNvGrpSpPr/>
      </xdr:nvGrpSpPr>
      <xdr:grpSpPr>
        <a:xfrm>
          <a:off x="5819775" y="2469822"/>
          <a:ext cx="160950" cy="180000"/>
          <a:chOff x="5793725" y="876167"/>
          <a:chExt cx="219075" cy="213359"/>
        </a:xfrm>
      </xdr:grpSpPr>
      <xdr:sp macro="" textlink="">
        <xdr:nvSpPr>
          <xdr:cNvPr id="13" name="12 Elipse">
            <a:extLst>
              <a:ext uri="{FF2B5EF4-FFF2-40B4-BE49-F238E27FC236}">
                <a16:creationId xmlns:a16="http://schemas.microsoft.com/office/drawing/2014/main" xmlns="" id="{00000000-0008-0000-0100-00000D000000}"/>
              </a:ext>
            </a:extLst>
          </xdr:cNvPr>
          <xdr:cNvSpPr/>
        </xdr:nvSpPr>
        <xdr:spPr>
          <a:xfrm>
            <a:off x="5829300" y="955672"/>
            <a:ext cx="152400" cy="133350"/>
          </a:xfrm>
          <a:prstGeom prst="ellipse">
            <a:avLst/>
          </a:prstGeom>
          <a:solidFill>
            <a:srgbClr val="FF0000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PE" sz="1100"/>
          </a:p>
        </xdr:txBody>
      </xdr:sp>
      <xdr:sp macro="" textlink="">
        <xdr:nvSpPr>
          <xdr:cNvPr id="14" name="13 Rectángulo">
            <a:extLst>
              <a:ext uri="{FF2B5EF4-FFF2-40B4-BE49-F238E27FC236}">
                <a16:creationId xmlns:a16="http://schemas.microsoft.com/office/drawing/2014/main" xmlns="" id="{00000000-0008-0000-0100-00000E000000}"/>
              </a:ext>
            </a:extLst>
          </xdr:cNvPr>
          <xdr:cNvSpPr/>
        </xdr:nvSpPr>
        <xdr:spPr>
          <a:xfrm>
            <a:off x="5793725" y="876167"/>
            <a:ext cx="219075" cy="213359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PE" sz="1000" b="1">
                <a:solidFill>
                  <a:schemeClr val="bg1"/>
                </a:solidFill>
              </a:rPr>
              <a:t>4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161925</xdr:colOff>
      <xdr:row>1</xdr:row>
      <xdr:rowOff>104775</xdr:rowOff>
    </xdr:from>
    <xdr:to>
      <xdr:col>20</xdr:col>
      <xdr:colOff>619125</xdr:colOff>
      <xdr:row>4</xdr:row>
      <xdr:rowOff>66675</xdr:rowOff>
    </xdr:to>
    <xdr:sp macro="" textlink="">
      <xdr:nvSpPr>
        <xdr:cNvPr id="2" name="2 Flecha abajo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/>
      </xdr:nvSpPr>
      <xdr:spPr>
        <a:xfrm>
          <a:off x="14289405" y="219075"/>
          <a:ext cx="457200" cy="4191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 editAs="absolute">
    <xdr:from>
      <xdr:col>0</xdr:col>
      <xdr:colOff>91440</xdr:colOff>
      <xdr:row>0</xdr:row>
      <xdr:rowOff>99060</xdr:rowOff>
    </xdr:from>
    <xdr:to>
      <xdr:col>2</xdr:col>
      <xdr:colOff>112395</xdr:colOff>
      <xdr:row>4</xdr:row>
      <xdr:rowOff>122591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99060"/>
          <a:ext cx="676275" cy="7563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15</xdr:col>
      <xdr:colOff>100853</xdr:colOff>
      <xdr:row>53</xdr:row>
      <xdr:rowOff>28012</xdr:rowOff>
    </xdr:from>
    <xdr:to>
      <xdr:col>21</xdr:col>
      <xdr:colOff>0</xdr:colOff>
      <xdr:row>75</xdr:row>
      <xdr:rowOff>26892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xmlns="" id="{72E19827-C24A-4160-9A0B-1962A412486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11</xdr:col>
      <xdr:colOff>392206</xdr:colOff>
      <xdr:row>24</xdr:row>
      <xdr:rowOff>78441</xdr:rowOff>
    </xdr:from>
    <xdr:to>
      <xdr:col>15</xdr:col>
      <xdr:colOff>897031</xdr:colOff>
      <xdr:row>48</xdr:row>
      <xdr:rowOff>78440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3E1805DD-95FD-FA72-68FB-AB6E02498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30353" y="4448735"/>
          <a:ext cx="5032002" cy="37651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161925</xdr:colOff>
      <xdr:row>1</xdr:row>
      <xdr:rowOff>104775</xdr:rowOff>
    </xdr:from>
    <xdr:to>
      <xdr:col>16</xdr:col>
      <xdr:colOff>619125</xdr:colOff>
      <xdr:row>4</xdr:row>
      <xdr:rowOff>66675</xdr:rowOff>
    </xdr:to>
    <xdr:sp macro="" textlink="">
      <xdr:nvSpPr>
        <xdr:cNvPr id="2" name="2 Flecha abajo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/>
      </xdr:nvSpPr>
      <xdr:spPr>
        <a:xfrm>
          <a:off x="13375005" y="219075"/>
          <a:ext cx="457200" cy="4191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 editAs="absolute">
    <xdr:from>
      <xdr:col>0</xdr:col>
      <xdr:colOff>91440</xdr:colOff>
      <xdr:row>0</xdr:row>
      <xdr:rowOff>99060</xdr:rowOff>
    </xdr:from>
    <xdr:to>
      <xdr:col>0</xdr:col>
      <xdr:colOff>767715</xdr:colOff>
      <xdr:row>5</xdr:row>
      <xdr:rowOff>131556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99060"/>
          <a:ext cx="676275" cy="7563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353173</xdr:colOff>
      <xdr:row>9</xdr:row>
      <xdr:rowOff>53512</xdr:rowOff>
    </xdr:from>
    <xdr:to>
      <xdr:col>15</xdr:col>
      <xdr:colOff>137415</xdr:colOff>
      <xdr:row>33</xdr:row>
      <xdr:rowOff>53512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45E5D9A6-EF5C-57D8-8DD5-CC7C7998D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23342" y="1412697"/>
          <a:ext cx="5028343" cy="35959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161925</xdr:colOff>
      <xdr:row>1</xdr:row>
      <xdr:rowOff>104775</xdr:rowOff>
    </xdr:from>
    <xdr:to>
      <xdr:col>19</xdr:col>
      <xdr:colOff>619125</xdr:colOff>
      <xdr:row>4</xdr:row>
      <xdr:rowOff>66675</xdr:rowOff>
    </xdr:to>
    <xdr:sp macro="" textlink="">
      <xdr:nvSpPr>
        <xdr:cNvPr id="2" name="2 Flecha abajo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/>
      </xdr:nvSpPr>
      <xdr:spPr>
        <a:xfrm>
          <a:off x="16636365" y="219075"/>
          <a:ext cx="457200" cy="4191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 editAs="absolute">
    <xdr:from>
      <xdr:col>0</xdr:col>
      <xdr:colOff>91440</xdr:colOff>
      <xdr:row>0</xdr:row>
      <xdr:rowOff>99060</xdr:rowOff>
    </xdr:from>
    <xdr:to>
      <xdr:col>0</xdr:col>
      <xdr:colOff>767715</xdr:colOff>
      <xdr:row>5</xdr:row>
      <xdr:rowOff>131556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99060"/>
          <a:ext cx="676275" cy="7563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248048</xdr:colOff>
      <xdr:row>9</xdr:row>
      <xdr:rowOff>59531</xdr:rowOff>
    </xdr:from>
    <xdr:to>
      <xdr:col>16</xdr:col>
      <xdr:colOff>8335</xdr:colOff>
      <xdr:row>33</xdr:row>
      <xdr:rowOff>59531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6E9EA6B6-EE5B-CA55-FF1D-EFA7CD961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30704" y="1369219"/>
          <a:ext cx="5038725" cy="3571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161925</xdr:colOff>
      <xdr:row>1</xdr:row>
      <xdr:rowOff>104775</xdr:rowOff>
    </xdr:from>
    <xdr:to>
      <xdr:col>19</xdr:col>
      <xdr:colOff>619125</xdr:colOff>
      <xdr:row>4</xdr:row>
      <xdr:rowOff>66675</xdr:rowOff>
    </xdr:to>
    <xdr:sp macro="" textlink="">
      <xdr:nvSpPr>
        <xdr:cNvPr id="2" name="2 Flecha abajo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SpPr/>
      </xdr:nvSpPr>
      <xdr:spPr>
        <a:xfrm>
          <a:off x="16636365" y="219075"/>
          <a:ext cx="457200" cy="4191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 editAs="absolute">
    <xdr:from>
      <xdr:col>0</xdr:col>
      <xdr:colOff>91440</xdr:colOff>
      <xdr:row>0</xdr:row>
      <xdr:rowOff>99060</xdr:rowOff>
    </xdr:from>
    <xdr:to>
      <xdr:col>0</xdr:col>
      <xdr:colOff>767715</xdr:colOff>
      <xdr:row>5</xdr:row>
      <xdr:rowOff>131556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99060"/>
          <a:ext cx="676275" cy="7563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526677</xdr:colOff>
      <xdr:row>9</xdr:row>
      <xdr:rowOff>44824</xdr:rowOff>
    </xdr:from>
    <xdr:to>
      <xdr:col>16</xdr:col>
      <xdr:colOff>290233</xdr:colOff>
      <xdr:row>33</xdr:row>
      <xdr:rowOff>44824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1D05BE80-ECB4-4667-AE0A-CC1596750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2912" y="1411942"/>
          <a:ext cx="5019115" cy="37651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161925</xdr:colOff>
      <xdr:row>1</xdr:row>
      <xdr:rowOff>104775</xdr:rowOff>
    </xdr:from>
    <xdr:to>
      <xdr:col>19</xdr:col>
      <xdr:colOff>619125</xdr:colOff>
      <xdr:row>4</xdr:row>
      <xdr:rowOff>66675</xdr:rowOff>
    </xdr:to>
    <xdr:sp macro="" textlink="">
      <xdr:nvSpPr>
        <xdr:cNvPr id="2" name="2 Flecha abajo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/>
      </xdr:nvSpPr>
      <xdr:spPr>
        <a:xfrm>
          <a:off x="16636365" y="219075"/>
          <a:ext cx="457200" cy="4191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 editAs="absolute">
    <xdr:from>
      <xdr:col>0</xdr:col>
      <xdr:colOff>91440</xdr:colOff>
      <xdr:row>0</xdr:row>
      <xdr:rowOff>99060</xdr:rowOff>
    </xdr:from>
    <xdr:to>
      <xdr:col>0</xdr:col>
      <xdr:colOff>767715</xdr:colOff>
      <xdr:row>5</xdr:row>
      <xdr:rowOff>131556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99060"/>
          <a:ext cx="676275" cy="7563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313766</xdr:colOff>
      <xdr:row>9</xdr:row>
      <xdr:rowOff>22411</xdr:rowOff>
    </xdr:from>
    <xdr:to>
      <xdr:col>16</xdr:col>
      <xdr:colOff>77321</xdr:colOff>
      <xdr:row>33</xdr:row>
      <xdr:rowOff>22411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B9F97B84-F1D9-5B78-75B3-7DA92559F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07942" y="1389529"/>
          <a:ext cx="5019114" cy="37651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unassgobpe-my.sharepoint.com/Users/LENOVO/Desktop/Perucamaras/01.%20Entregables%20enero/2_funcion_presupuest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uan\SALUD\03.%20Carpeta%20de%20trabajo\Plantilla_Ejecuci&#243;n%20presupuestal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_salud_indiv"/>
      <sheetName val="02_salud_colec"/>
      <sheetName val="03_asiste"/>
      <sheetName val="04_desastre"/>
      <sheetName val="05_gest"/>
      <sheetName val="06_Gub"/>
      <sheetName val="Sheet6"/>
    </sheetNames>
    <sheetDataSet>
      <sheetData sheetId="0">
        <row r="16">
          <cell r="A16" t="str">
            <v>01: AMAZONAS</v>
          </cell>
          <cell r="B16">
            <v>43019971</v>
          </cell>
          <cell r="C16">
            <v>39248029</v>
          </cell>
          <cell r="D16">
            <v>38707480</v>
          </cell>
          <cell r="E16">
            <v>38600380</v>
          </cell>
          <cell r="F16">
            <v>36991560</v>
          </cell>
          <cell r="G16">
            <v>36962560</v>
          </cell>
          <cell r="H16">
            <v>22162627</v>
          </cell>
          <cell r="I16" t="str">
            <v>  94.2</v>
          </cell>
        </row>
        <row r="17">
          <cell r="A17" t="str">
            <v>02: ANCASH</v>
          </cell>
          <cell r="B17">
            <v>238573576</v>
          </cell>
          <cell r="C17">
            <v>170069057</v>
          </cell>
          <cell r="D17">
            <v>158389541</v>
          </cell>
          <cell r="E17">
            <v>78113546</v>
          </cell>
          <cell r="F17">
            <v>61155843</v>
          </cell>
          <cell r="G17">
            <v>49276009</v>
          </cell>
          <cell r="H17">
            <v>47507075</v>
          </cell>
          <cell r="I17" t="str">
            <v>  29.0</v>
          </cell>
        </row>
        <row r="18">
          <cell r="A18" t="str">
            <v>03: APURIMAC</v>
          </cell>
          <cell r="B18">
            <v>91215079</v>
          </cell>
          <cell r="C18">
            <v>75762248</v>
          </cell>
          <cell r="D18">
            <v>60902855</v>
          </cell>
          <cell r="E18">
            <v>59181716</v>
          </cell>
          <cell r="F18">
            <v>58108660</v>
          </cell>
          <cell r="G18">
            <v>56526467</v>
          </cell>
          <cell r="H18">
            <v>49250169</v>
          </cell>
          <cell r="I18" t="str">
            <v>  74.6</v>
          </cell>
        </row>
        <row r="19">
          <cell r="A19" t="str">
            <v>04: AREQUIPA</v>
          </cell>
          <cell r="B19">
            <v>75687108</v>
          </cell>
          <cell r="C19">
            <v>200550085</v>
          </cell>
          <cell r="D19">
            <v>179227891</v>
          </cell>
          <cell r="E19">
            <v>168231460</v>
          </cell>
          <cell r="F19">
            <v>137450471</v>
          </cell>
          <cell r="G19">
            <v>133855336</v>
          </cell>
          <cell r="H19">
            <v>113861563</v>
          </cell>
          <cell r="I19" t="str">
            <v>  66.7</v>
          </cell>
        </row>
        <row r="20">
          <cell r="A20" t="str">
            <v>05: AYACUCHO</v>
          </cell>
          <cell r="B20">
            <v>125983752</v>
          </cell>
          <cell r="C20">
            <v>209310287</v>
          </cell>
          <cell r="D20">
            <v>205965038</v>
          </cell>
          <cell r="E20">
            <v>203333611</v>
          </cell>
          <cell r="F20">
            <v>196324736</v>
          </cell>
          <cell r="G20">
            <v>113134161</v>
          </cell>
          <cell r="H20">
            <v>87608094</v>
          </cell>
          <cell r="I20" t="str">
            <v>  54.1</v>
          </cell>
        </row>
        <row r="21">
          <cell r="A21" t="str">
            <v>06: CAJAMARCA</v>
          </cell>
          <cell r="B21">
            <v>62763969</v>
          </cell>
          <cell r="C21">
            <v>157062380</v>
          </cell>
          <cell r="D21">
            <v>88012070</v>
          </cell>
          <cell r="E21">
            <v>51721628</v>
          </cell>
          <cell r="F21">
            <v>50829492</v>
          </cell>
          <cell r="G21">
            <v>26701150</v>
          </cell>
          <cell r="H21">
            <v>25069672</v>
          </cell>
          <cell r="I21" t="str">
            <v>  17.0</v>
          </cell>
        </row>
        <row r="22">
          <cell r="A22" t="str">
            <v>07: PROVINCIA CONSTITUCIONAL DEL CALLAO</v>
          </cell>
          <cell r="B22">
            <v>12161585</v>
          </cell>
          <cell r="C22">
            <v>64392032</v>
          </cell>
          <cell r="D22">
            <v>53221491</v>
          </cell>
          <cell r="E22">
            <v>48709945</v>
          </cell>
          <cell r="F22">
            <v>48709944</v>
          </cell>
          <cell r="G22">
            <v>48043444</v>
          </cell>
          <cell r="H22">
            <v>32219194</v>
          </cell>
          <cell r="I22" t="str">
            <v>  74.6</v>
          </cell>
        </row>
        <row r="23">
          <cell r="A23" t="str">
            <v>08: CUSCO</v>
          </cell>
          <cell r="B23">
            <v>178105941</v>
          </cell>
          <cell r="C23">
            <v>310539200</v>
          </cell>
          <cell r="D23">
            <v>182915243</v>
          </cell>
          <cell r="E23">
            <v>143371417</v>
          </cell>
          <cell r="F23">
            <v>142984197</v>
          </cell>
          <cell r="G23">
            <v>123933359</v>
          </cell>
          <cell r="H23">
            <v>109312555</v>
          </cell>
          <cell r="I23" t="str">
            <v>  39.9</v>
          </cell>
        </row>
        <row r="24">
          <cell r="A24" t="str">
            <v>09: HUANCAVELICA</v>
          </cell>
          <cell r="B24">
            <v>85077747</v>
          </cell>
          <cell r="C24">
            <v>88825589</v>
          </cell>
          <cell r="D24">
            <v>87029489</v>
          </cell>
          <cell r="E24">
            <v>86253717</v>
          </cell>
          <cell r="F24">
            <v>84976062</v>
          </cell>
          <cell r="G24">
            <v>83972993</v>
          </cell>
          <cell r="H24">
            <v>77683539</v>
          </cell>
          <cell r="I24" t="str">
            <v>  94.5</v>
          </cell>
        </row>
        <row r="25">
          <cell r="A25" t="str">
            <v>10: HUANUCO</v>
          </cell>
          <cell r="B25">
            <v>100474073</v>
          </cell>
          <cell r="C25">
            <v>103858822</v>
          </cell>
          <cell r="D25">
            <v>98099905</v>
          </cell>
          <cell r="E25">
            <v>96813628</v>
          </cell>
          <cell r="F25">
            <v>92015945</v>
          </cell>
          <cell r="G25">
            <v>87213785</v>
          </cell>
          <cell r="H25">
            <v>79615740</v>
          </cell>
          <cell r="I25" t="str">
            <v>  84.0</v>
          </cell>
        </row>
        <row r="26">
          <cell r="A26" t="str">
            <v>11: ICA</v>
          </cell>
          <cell r="B26">
            <v>7360696</v>
          </cell>
          <cell r="C26">
            <v>54839598</v>
          </cell>
          <cell r="D26">
            <v>45362365</v>
          </cell>
          <cell r="E26">
            <v>32864588</v>
          </cell>
          <cell r="F26">
            <v>32864588</v>
          </cell>
          <cell r="G26">
            <v>32644674</v>
          </cell>
          <cell r="H26">
            <v>25607184</v>
          </cell>
          <cell r="I26" t="str">
            <v>  59.5</v>
          </cell>
        </row>
        <row r="27">
          <cell r="A27" t="str">
            <v>12: JUNIN</v>
          </cell>
          <cell r="B27">
            <v>70833497</v>
          </cell>
          <cell r="C27">
            <v>109927960</v>
          </cell>
          <cell r="D27">
            <v>107862802</v>
          </cell>
          <cell r="E27">
            <v>97214298</v>
          </cell>
          <cell r="F27">
            <v>96879700</v>
          </cell>
          <cell r="G27">
            <v>62998846</v>
          </cell>
          <cell r="H27">
            <v>51703449</v>
          </cell>
          <cell r="I27" t="str">
            <v>  57.3</v>
          </cell>
        </row>
        <row r="28">
          <cell r="A28" t="str">
            <v>13: LA LIBERTAD</v>
          </cell>
          <cell r="B28">
            <v>33405860</v>
          </cell>
          <cell r="C28">
            <v>69101967</v>
          </cell>
          <cell r="D28">
            <v>55133843</v>
          </cell>
          <cell r="E28">
            <v>49641452</v>
          </cell>
          <cell r="F28">
            <v>48265370</v>
          </cell>
          <cell r="G28">
            <v>42114635</v>
          </cell>
          <cell r="H28">
            <v>37586504</v>
          </cell>
          <cell r="I28" t="str">
            <v>  60.9</v>
          </cell>
        </row>
        <row r="29">
          <cell r="A29" t="str">
            <v>14: LAMBAYEQUE</v>
          </cell>
          <cell r="B29">
            <v>8251440</v>
          </cell>
          <cell r="C29">
            <v>62995968</v>
          </cell>
          <cell r="D29">
            <v>50563563</v>
          </cell>
          <cell r="E29">
            <v>43032234</v>
          </cell>
          <cell r="F29">
            <v>41727980</v>
          </cell>
          <cell r="G29">
            <v>32751143</v>
          </cell>
          <cell r="H29">
            <v>17585387</v>
          </cell>
          <cell r="I29" t="str">
            <v>  52.0</v>
          </cell>
        </row>
        <row r="30">
          <cell r="A30" t="str">
            <v>15: LIMA</v>
          </cell>
          <cell r="B30">
            <v>149082961</v>
          </cell>
          <cell r="C30">
            <v>389003301</v>
          </cell>
          <cell r="D30">
            <v>325795543</v>
          </cell>
          <cell r="E30">
            <v>311941593</v>
          </cell>
          <cell r="F30">
            <v>310903574</v>
          </cell>
          <cell r="G30">
            <v>309307282</v>
          </cell>
          <cell r="H30">
            <v>258439774</v>
          </cell>
          <cell r="I30" t="str">
            <v>  79.5</v>
          </cell>
        </row>
        <row r="31">
          <cell r="A31" t="str">
            <v>16: LORETO</v>
          </cell>
          <cell r="B31">
            <v>8262657</v>
          </cell>
          <cell r="C31">
            <v>71449101</v>
          </cell>
          <cell r="D31">
            <v>70151817</v>
          </cell>
          <cell r="E31">
            <v>67608772</v>
          </cell>
          <cell r="F31">
            <v>38628892</v>
          </cell>
          <cell r="G31">
            <v>38531972</v>
          </cell>
          <cell r="H31">
            <v>36518189</v>
          </cell>
          <cell r="I31" t="str">
            <v>  53.9</v>
          </cell>
        </row>
        <row r="32">
          <cell r="A32" t="str">
            <v>17: MADRE DE DIOS</v>
          </cell>
          <cell r="B32">
            <v>30083824</v>
          </cell>
          <cell r="C32">
            <v>15020860</v>
          </cell>
          <cell r="D32">
            <v>14769237</v>
          </cell>
          <cell r="E32">
            <v>14768430</v>
          </cell>
          <cell r="F32">
            <v>14711120</v>
          </cell>
          <cell r="G32">
            <v>14397600</v>
          </cell>
          <cell r="H32">
            <v>7731102</v>
          </cell>
          <cell r="I32" t="str">
            <v>  95.9</v>
          </cell>
        </row>
        <row r="33">
          <cell r="A33" t="str">
            <v>18: MOQUEGUA</v>
          </cell>
          <cell r="B33">
            <v>14909809</v>
          </cell>
          <cell r="C33">
            <v>7056627</v>
          </cell>
          <cell r="D33">
            <v>7015044</v>
          </cell>
          <cell r="E33">
            <v>6757866</v>
          </cell>
          <cell r="F33">
            <v>6745274</v>
          </cell>
          <cell r="G33">
            <v>6708468</v>
          </cell>
          <cell r="H33">
            <v>6504560</v>
          </cell>
          <cell r="I33" t="str">
            <v>  95.1</v>
          </cell>
        </row>
        <row r="34">
          <cell r="A34" t="str">
            <v>19: PASCO</v>
          </cell>
          <cell r="B34">
            <v>11423384</v>
          </cell>
          <cell r="C34">
            <v>76659147</v>
          </cell>
          <cell r="D34">
            <v>74572224</v>
          </cell>
          <cell r="E34">
            <v>73921711</v>
          </cell>
          <cell r="F34">
            <v>73289462</v>
          </cell>
          <cell r="G34">
            <v>55055613</v>
          </cell>
          <cell r="H34">
            <v>52939636</v>
          </cell>
          <cell r="I34" t="str">
            <v>  71.8</v>
          </cell>
        </row>
        <row r="35">
          <cell r="A35" t="str">
            <v>20: PIURA</v>
          </cell>
          <cell r="B35">
            <v>36781295</v>
          </cell>
          <cell r="C35">
            <v>283543848</v>
          </cell>
          <cell r="D35">
            <v>264866665</v>
          </cell>
          <cell r="E35">
            <v>243163695</v>
          </cell>
          <cell r="F35">
            <v>179819581</v>
          </cell>
          <cell r="G35">
            <v>175612880</v>
          </cell>
          <cell r="H35">
            <v>170535885</v>
          </cell>
          <cell r="I35" t="str">
            <v>  61.9</v>
          </cell>
        </row>
        <row r="36">
          <cell r="A36" t="str">
            <v>21: PUNO</v>
          </cell>
          <cell r="B36">
            <v>107632388</v>
          </cell>
          <cell r="C36">
            <v>167242830</v>
          </cell>
          <cell r="D36">
            <v>164149536</v>
          </cell>
          <cell r="E36">
            <v>154809428</v>
          </cell>
          <cell r="F36">
            <v>151867466</v>
          </cell>
          <cell r="G36">
            <v>150619599</v>
          </cell>
          <cell r="H36">
            <v>127693740</v>
          </cell>
          <cell r="I36" t="str">
            <v>  90.1</v>
          </cell>
        </row>
        <row r="37">
          <cell r="A37" t="str">
            <v>22: SAN MARTIN</v>
          </cell>
          <cell r="B37">
            <v>54256905</v>
          </cell>
          <cell r="C37">
            <v>64866172</v>
          </cell>
          <cell r="D37">
            <v>58561969</v>
          </cell>
          <cell r="E37">
            <v>57781679</v>
          </cell>
          <cell r="F37">
            <v>56962046</v>
          </cell>
          <cell r="G37">
            <v>56860946</v>
          </cell>
          <cell r="H37">
            <v>55191455</v>
          </cell>
          <cell r="I37" t="str">
            <v>  87.7</v>
          </cell>
        </row>
        <row r="38">
          <cell r="A38" t="str">
            <v>23: TACNA</v>
          </cell>
          <cell r="B38">
            <v>43853522</v>
          </cell>
          <cell r="C38">
            <v>74075780</v>
          </cell>
          <cell r="D38">
            <v>72770423</v>
          </cell>
          <cell r="E38">
            <v>72502893</v>
          </cell>
          <cell r="F38">
            <v>72422399</v>
          </cell>
          <cell r="G38">
            <v>71995858</v>
          </cell>
          <cell r="H38">
            <v>69739181</v>
          </cell>
          <cell r="I38" t="str">
            <v>  97.2</v>
          </cell>
        </row>
        <row r="39">
          <cell r="A39" t="str">
            <v>24: TUMBES</v>
          </cell>
          <cell r="B39">
            <v>4003261</v>
          </cell>
          <cell r="C39">
            <v>33858366</v>
          </cell>
          <cell r="D39">
            <v>32939886</v>
          </cell>
          <cell r="E39">
            <v>26604577</v>
          </cell>
          <cell r="F39">
            <v>26568879</v>
          </cell>
          <cell r="G39">
            <v>17663020</v>
          </cell>
          <cell r="H39">
            <v>6303482</v>
          </cell>
          <cell r="I39" t="str">
            <v>  52.2</v>
          </cell>
        </row>
        <row r="40">
          <cell r="A40" t="str">
            <v>25: UCAYALI</v>
          </cell>
          <cell r="B40">
            <v>42719233</v>
          </cell>
          <cell r="C40">
            <v>78183051</v>
          </cell>
          <cell r="D40">
            <v>75848407</v>
          </cell>
          <cell r="E40">
            <v>75080905</v>
          </cell>
          <cell r="F40">
            <v>74277922</v>
          </cell>
          <cell r="G40">
            <v>72523374</v>
          </cell>
          <cell r="H40">
            <v>67246134</v>
          </cell>
          <cell r="I40" t="str">
            <v>  92.8</v>
          </cell>
        </row>
      </sheetData>
      <sheetData sheetId="1">
        <row r="16">
          <cell r="A16" t="str">
            <v>01: AMAZONAS</v>
          </cell>
          <cell r="C16">
            <v>1069180</v>
          </cell>
          <cell r="D16">
            <v>881482</v>
          </cell>
          <cell r="E16">
            <v>780916</v>
          </cell>
          <cell r="F16">
            <v>780914</v>
          </cell>
          <cell r="G16">
            <v>774209</v>
          </cell>
          <cell r="H16">
            <v>774209</v>
          </cell>
          <cell r="I16" t="str">
            <v>  72.4</v>
          </cell>
        </row>
        <row r="17">
          <cell r="A17" t="str">
            <v>02: ANCASH</v>
          </cell>
          <cell r="B17">
            <v>1132086</v>
          </cell>
          <cell r="C17">
            <v>9969851</v>
          </cell>
          <cell r="D17">
            <v>8514148</v>
          </cell>
          <cell r="E17">
            <v>4981422</v>
          </cell>
          <cell r="F17">
            <v>4978182</v>
          </cell>
          <cell r="G17">
            <v>4762269</v>
          </cell>
          <cell r="H17">
            <v>4660563</v>
          </cell>
          <cell r="I17" t="str">
            <v>  47.8</v>
          </cell>
        </row>
        <row r="18">
          <cell r="A18" t="str">
            <v>03: APURIMAC</v>
          </cell>
          <cell r="B18">
            <v>7587376</v>
          </cell>
          <cell r="C18">
            <v>19972748</v>
          </cell>
          <cell r="D18">
            <v>19432918</v>
          </cell>
          <cell r="E18">
            <v>19360792</v>
          </cell>
          <cell r="F18">
            <v>19116832</v>
          </cell>
          <cell r="G18">
            <v>17235587</v>
          </cell>
          <cell r="H18">
            <v>14650327</v>
          </cell>
          <cell r="I18" t="str">
            <v>  86.3</v>
          </cell>
        </row>
        <row r="19">
          <cell r="A19" t="str">
            <v>04: AREQUIPA</v>
          </cell>
          <cell r="B19">
            <v>6367479</v>
          </cell>
          <cell r="C19">
            <v>7170025</v>
          </cell>
          <cell r="D19">
            <v>6650231</v>
          </cell>
          <cell r="E19">
            <v>6462796</v>
          </cell>
          <cell r="F19">
            <v>6409300</v>
          </cell>
          <cell r="G19">
            <v>6253789</v>
          </cell>
          <cell r="H19">
            <v>6080419</v>
          </cell>
          <cell r="I19" t="str">
            <v>  87.2</v>
          </cell>
        </row>
        <row r="20">
          <cell r="A20" t="str">
            <v>05: AYACUCHO</v>
          </cell>
          <cell r="C20">
            <v>3126114</v>
          </cell>
          <cell r="D20">
            <v>1760430</v>
          </cell>
          <cell r="E20">
            <v>1710352</v>
          </cell>
          <cell r="F20">
            <v>1656348</v>
          </cell>
          <cell r="G20">
            <v>1656348</v>
          </cell>
          <cell r="H20">
            <v>1125947</v>
          </cell>
          <cell r="I20" t="str">
            <v>  53.0</v>
          </cell>
        </row>
        <row r="21">
          <cell r="A21" t="str">
            <v>06: CAJAMARCA</v>
          </cell>
          <cell r="B21">
            <v>383015</v>
          </cell>
          <cell r="C21">
            <v>16312897</v>
          </cell>
          <cell r="D21">
            <v>16145021</v>
          </cell>
          <cell r="E21">
            <v>15546342</v>
          </cell>
          <cell r="F21">
            <v>15351282</v>
          </cell>
          <cell r="G21">
            <v>14537994</v>
          </cell>
          <cell r="H21">
            <v>13403392</v>
          </cell>
          <cell r="I21" t="str">
            <v>  89.1</v>
          </cell>
        </row>
        <row r="22">
          <cell r="A22" t="str">
            <v>07: PROVINCIA CONSTITUCIONAL DEL CALLAO</v>
          </cell>
          <cell r="B22">
            <v>3021511</v>
          </cell>
          <cell r="C22">
            <v>3838174</v>
          </cell>
          <cell r="D22">
            <v>899882</v>
          </cell>
          <cell r="E22">
            <v>740477</v>
          </cell>
          <cell r="F22">
            <v>740476</v>
          </cell>
          <cell r="G22">
            <v>740476</v>
          </cell>
          <cell r="H22">
            <v>740476</v>
          </cell>
          <cell r="I22" t="str">
            <v>  19.3</v>
          </cell>
        </row>
        <row r="23">
          <cell r="A23" t="str">
            <v>08: CUSCO</v>
          </cell>
          <cell r="B23">
            <v>115553711</v>
          </cell>
          <cell r="C23">
            <v>14876632</v>
          </cell>
          <cell r="D23">
            <v>12972842</v>
          </cell>
          <cell r="E23">
            <v>12015674</v>
          </cell>
          <cell r="F23">
            <v>11874908</v>
          </cell>
          <cell r="G23">
            <v>11623392</v>
          </cell>
          <cell r="H23">
            <v>10192318</v>
          </cell>
          <cell r="I23" t="str">
            <v>  78.1</v>
          </cell>
        </row>
        <row r="24">
          <cell r="A24" t="str">
            <v>09: HUANCAVELICA</v>
          </cell>
          <cell r="C24">
            <v>6375298</v>
          </cell>
          <cell r="D24">
            <v>6232164</v>
          </cell>
          <cell r="E24">
            <v>6168842</v>
          </cell>
          <cell r="F24">
            <v>6161641</v>
          </cell>
          <cell r="G24">
            <v>5867249</v>
          </cell>
          <cell r="H24">
            <v>4988739</v>
          </cell>
          <cell r="I24" t="str">
            <v>  92.0</v>
          </cell>
        </row>
        <row r="25">
          <cell r="A25" t="str">
            <v>10: HUANUCO</v>
          </cell>
          <cell r="B25">
            <v>310000</v>
          </cell>
          <cell r="C25">
            <v>1212566</v>
          </cell>
          <cell r="D25">
            <v>959017</v>
          </cell>
          <cell r="E25">
            <v>911824</v>
          </cell>
          <cell r="F25">
            <v>815099</v>
          </cell>
          <cell r="G25">
            <v>756917</v>
          </cell>
          <cell r="H25">
            <v>699329</v>
          </cell>
          <cell r="I25" t="str">
            <v>  62.4</v>
          </cell>
        </row>
        <row r="26">
          <cell r="A26" t="str">
            <v>11: ICA</v>
          </cell>
          <cell r="B26">
            <v>22000</v>
          </cell>
          <cell r="C26">
            <v>912114</v>
          </cell>
          <cell r="D26">
            <v>890112</v>
          </cell>
          <cell r="E26">
            <v>614733</v>
          </cell>
          <cell r="F26">
            <v>614733</v>
          </cell>
          <cell r="G26">
            <v>591633</v>
          </cell>
          <cell r="H26">
            <v>374234</v>
          </cell>
          <cell r="I26" t="str">
            <v>  64.9</v>
          </cell>
        </row>
        <row r="27">
          <cell r="A27" t="str">
            <v>12: JUNIN</v>
          </cell>
          <cell r="B27">
            <v>620483</v>
          </cell>
          <cell r="C27">
            <v>4563173</v>
          </cell>
          <cell r="D27">
            <v>3805766</v>
          </cell>
          <cell r="E27">
            <v>3032235</v>
          </cell>
          <cell r="F27">
            <v>2992351</v>
          </cell>
          <cell r="G27">
            <v>2865836</v>
          </cell>
          <cell r="H27">
            <v>2669998</v>
          </cell>
          <cell r="I27" t="str">
            <v>  62.8</v>
          </cell>
        </row>
        <row r="28">
          <cell r="A28" t="str">
            <v>13: LA LIBERTAD</v>
          </cell>
          <cell r="B28">
            <v>323000</v>
          </cell>
          <cell r="C28">
            <v>6328028</v>
          </cell>
          <cell r="D28">
            <v>6042111</v>
          </cell>
          <cell r="E28">
            <v>5261234</v>
          </cell>
          <cell r="F28">
            <v>2535185</v>
          </cell>
          <cell r="G28">
            <v>2303037</v>
          </cell>
          <cell r="H28">
            <v>2039586</v>
          </cell>
          <cell r="I28" t="str">
            <v>  36.4</v>
          </cell>
        </row>
        <row r="29">
          <cell r="A29" t="str">
            <v>14: LAMBAYEQUE</v>
          </cell>
          <cell r="C29">
            <v>3324037</v>
          </cell>
          <cell r="D29">
            <v>3039701</v>
          </cell>
          <cell r="E29">
            <v>2170421</v>
          </cell>
          <cell r="F29">
            <v>2170421</v>
          </cell>
          <cell r="G29">
            <v>2170421</v>
          </cell>
          <cell r="H29">
            <v>914497</v>
          </cell>
          <cell r="I29" t="str">
            <v>  65.3</v>
          </cell>
        </row>
        <row r="30">
          <cell r="A30" t="str">
            <v>15: LIMA</v>
          </cell>
          <cell r="B30">
            <v>24585983</v>
          </cell>
          <cell r="C30">
            <v>12460151</v>
          </cell>
          <cell r="D30">
            <v>12069546</v>
          </cell>
          <cell r="E30">
            <v>10648692</v>
          </cell>
          <cell r="F30">
            <v>10498344</v>
          </cell>
          <cell r="G30">
            <v>8718493</v>
          </cell>
          <cell r="H30">
            <v>6962888</v>
          </cell>
          <cell r="I30" t="str">
            <v>  70.0</v>
          </cell>
        </row>
        <row r="31">
          <cell r="A31" t="str">
            <v>16: LORETO</v>
          </cell>
          <cell r="B31">
            <v>14687385</v>
          </cell>
          <cell r="C31">
            <v>72549424</v>
          </cell>
          <cell r="D31">
            <v>72304452</v>
          </cell>
          <cell r="E31">
            <v>59124199</v>
          </cell>
          <cell r="F31">
            <v>58538867</v>
          </cell>
          <cell r="G31">
            <v>47707894</v>
          </cell>
          <cell r="H31">
            <v>44080091</v>
          </cell>
          <cell r="I31" t="str">
            <v>  65.8</v>
          </cell>
        </row>
        <row r="32">
          <cell r="A32" t="str">
            <v>17: MADRE DE DIOS</v>
          </cell>
          <cell r="B32">
            <v>155360</v>
          </cell>
          <cell r="C32">
            <v>1639001</v>
          </cell>
          <cell r="D32">
            <v>1611000</v>
          </cell>
          <cell r="E32">
            <v>1607202</v>
          </cell>
          <cell r="F32">
            <v>1599702</v>
          </cell>
          <cell r="G32">
            <v>1314702</v>
          </cell>
          <cell r="H32">
            <v>475202</v>
          </cell>
          <cell r="I32" t="str">
            <v>  80.2</v>
          </cell>
        </row>
        <row r="33">
          <cell r="A33" t="str">
            <v>18: MOQUEGUA</v>
          </cell>
          <cell r="B33">
            <v>7857344</v>
          </cell>
          <cell r="C33">
            <v>8949013</v>
          </cell>
          <cell r="D33">
            <v>8913004</v>
          </cell>
          <cell r="E33">
            <v>8884106</v>
          </cell>
          <cell r="F33">
            <v>8852756</v>
          </cell>
          <cell r="G33">
            <v>8507142</v>
          </cell>
          <cell r="H33">
            <v>8324915</v>
          </cell>
          <cell r="I33" t="str">
            <v>  95.1</v>
          </cell>
        </row>
        <row r="34">
          <cell r="A34" t="str">
            <v>19: PASCO</v>
          </cell>
          <cell r="B34">
            <v>340000</v>
          </cell>
          <cell r="C34">
            <v>814992</v>
          </cell>
          <cell r="D34">
            <v>764706</v>
          </cell>
          <cell r="E34">
            <v>530512</v>
          </cell>
          <cell r="F34">
            <v>530512</v>
          </cell>
          <cell r="G34">
            <v>510129</v>
          </cell>
          <cell r="H34">
            <v>459636</v>
          </cell>
          <cell r="I34" t="str">
            <v>  62.6</v>
          </cell>
        </row>
        <row r="35">
          <cell r="A35" t="str">
            <v>20: PIURA</v>
          </cell>
          <cell r="B35">
            <v>2179246</v>
          </cell>
          <cell r="C35">
            <v>18902953</v>
          </cell>
          <cell r="D35">
            <v>18432942</v>
          </cell>
          <cell r="E35">
            <v>18173804</v>
          </cell>
          <cell r="F35">
            <v>18151866</v>
          </cell>
          <cell r="G35">
            <v>17715457</v>
          </cell>
          <cell r="H35">
            <v>17240247</v>
          </cell>
          <cell r="I35" t="str">
            <v>  93.7</v>
          </cell>
        </row>
        <row r="36">
          <cell r="A36" t="str">
            <v>21: PUNO</v>
          </cell>
          <cell r="B36">
            <v>7966525</v>
          </cell>
          <cell r="C36">
            <v>7136327</v>
          </cell>
          <cell r="D36">
            <v>5836568</v>
          </cell>
          <cell r="E36">
            <v>4766817</v>
          </cell>
          <cell r="F36">
            <v>3797271</v>
          </cell>
          <cell r="G36">
            <v>3722832</v>
          </cell>
          <cell r="H36">
            <v>1691963</v>
          </cell>
          <cell r="I36" t="str">
            <v>  52.2</v>
          </cell>
        </row>
        <row r="37">
          <cell r="A37" t="str">
            <v>22: SAN MARTIN</v>
          </cell>
          <cell r="C37">
            <v>297242</v>
          </cell>
          <cell r="D37">
            <v>296187</v>
          </cell>
          <cell r="E37">
            <v>278353</v>
          </cell>
          <cell r="F37">
            <v>278353</v>
          </cell>
          <cell r="G37">
            <v>278353</v>
          </cell>
          <cell r="H37">
            <v>272113</v>
          </cell>
          <cell r="I37" t="str">
            <v>  93.6</v>
          </cell>
        </row>
        <row r="38">
          <cell r="A38" t="str">
            <v>23: TACNA</v>
          </cell>
          <cell r="B38">
            <v>9407642</v>
          </cell>
          <cell r="C38">
            <v>7925318</v>
          </cell>
          <cell r="D38">
            <v>7775956</v>
          </cell>
          <cell r="E38">
            <v>7633386</v>
          </cell>
          <cell r="F38">
            <v>7619061</v>
          </cell>
          <cell r="G38">
            <v>7511425</v>
          </cell>
          <cell r="H38">
            <v>7155160</v>
          </cell>
          <cell r="I38" t="str">
            <v>  94.8</v>
          </cell>
        </row>
        <row r="39">
          <cell r="A39" t="str">
            <v>24: TUMBES</v>
          </cell>
          <cell r="B39">
            <v>182943</v>
          </cell>
          <cell r="C39">
            <v>4153868</v>
          </cell>
          <cell r="D39">
            <v>4138832</v>
          </cell>
          <cell r="E39">
            <v>4025966</v>
          </cell>
          <cell r="F39">
            <v>3929904</v>
          </cell>
          <cell r="G39">
            <v>3855305</v>
          </cell>
          <cell r="H39">
            <v>3846679</v>
          </cell>
          <cell r="I39" t="str">
            <v>  92.8</v>
          </cell>
        </row>
        <row r="40">
          <cell r="A40" t="str">
            <v>25: UCAYALI</v>
          </cell>
          <cell r="B40">
            <v>11761634</v>
          </cell>
          <cell r="C40">
            <v>18551327</v>
          </cell>
          <cell r="D40">
            <v>18551325</v>
          </cell>
          <cell r="E40">
            <v>14735417</v>
          </cell>
          <cell r="F40">
            <v>14242156</v>
          </cell>
          <cell r="G40">
            <v>13812104</v>
          </cell>
          <cell r="H40">
            <v>10310070</v>
          </cell>
          <cell r="I40" t="str">
            <v>  74.5</v>
          </cell>
        </row>
      </sheetData>
      <sheetData sheetId="2">
        <row r="16">
          <cell r="A16" t="str">
            <v>01: AMAZONAS</v>
          </cell>
          <cell r="C16">
            <v>524925</v>
          </cell>
          <cell r="D16">
            <v>300423</v>
          </cell>
          <cell r="E16">
            <v>300423</v>
          </cell>
          <cell r="F16">
            <v>300423</v>
          </cell>
          <cell r="G16">
            <v>300423</v>
          </cell>
          <cell r="H16">
            <v>300423</v>
          </cell>
          <cell r="I16" t="str">
            <v>  57.2</v>
          </cell>
        </row>
        <row r="17">
          <cell r="A17" t="str">
            <v>02: ANCASH</v>
          </cell>
          <cell r="C17">
            <v>30000</v>
          </cell>
          <cell r="D17">
            <v>30000</v>
          </cell>
          <cell r="E17">
            <v>30000</v>
          </cell>
          <cell r="F17">
            <v>30000</v>
          </cell>
          <cell r="G17">
            <v>30000</v>
          </cell>
          <cell r="H17">
            <v>30000</v>
          </cell>
          <cell r="I17" t="str">
            <v>  100.0</v>
          </cell>
        </row>
        <row r="18">
          <cell r="A18" t="str">
            <v>07: PROVINCIA CONSTITUCIONAL DEL CALLAO</v>
          </cell>
          <cell r="C18">
            <v>100000</v>
          </cell>
        </row>
        <row r="19">
          <cell r="A19" t="str">
            <v>08: CUSCO</v>
          </cell>
          <cell r="C19">
            <v>78400</v>
          </cell>
          <cell r="D19">
            <v>77438</v>
          </cell>
          <cell r="E19">
            <v>77438</v>
          </cell>
          <cell r="F19">
            <v>77438</v>
          </cell>
          <cell r="G19">
            <v>77438</v>
          </cell>
          <cell r="H19">
            <v>29554</v>
          </cell>
          <cell r="I19" t="str">
            <v>  98.8</v>
          </cell>
        </row>
        <row r="20">
          <cell r="A20" t="str">
            <v>09: HUANCAVELICA</v>
          </cell>
          <cell r="C20">
            <v>43300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 t="str">
            <v>  0.0</v>
          </cell>
        </row>
        <row r="21">
          <cell r="A21" t="str">
            <v>11: ICA</v>
          </cell>
          <cell r="C21">
            <v>100000</v>
          </cell>
          <cell r="D21">
            <v>100000</v>
          </cell>
          <cell r="E21">
            <v>100000</v>
          </cell>
          <cell r="F21">
            <v>100000</v>
          </cell>
          <cell r="G21">
            <v>100000</v>
          </cell>
          <cell r="H21">
            <v>100000</v>
          </cell>
          <cell r="I21" t="str">
            <v>  100.0</v>
          </cell>
        </row>
        <row r="22">
          <cell r="A22" t="str">
            <v>12: JUNIN</v>
          </cell>
          <cell r="C22">
            <v>361055</v>
          </cell>
          <cell r="D22">
            <v>122420</v>
          </cell>
          <cell r="E22">
            <v>122420</v>
          </cell>
          <cell r="F22">
            <v>122420</v>
          </cell>
          <cell r="G22">
            <v>122119</v>
          </cell>
          <cell r="H22">
            <v>121869</v>
          </cell>
          <cell r="I22" t="str">
            <v>  33.8</v>
          </cell>
        </row>
        <row r="23">
          <cell r="A23" t="str">
            <v>15: LIMA</v>
          </cell>
          <cell r="C23">
            <v>1800</v>
          </cell>
        </row>
        <row r="24">
          <cell r="A24" t="str">
            <v>17: MADRE DE DIOS</v>
          </cell>
          <cell r="C24">
            <v>165639</v>
          </cell>
          <cell r="D24">
            <v>165636</v>
          </cell>
          <cell r="E24">
            <v>165636</v>
          </cell>
          <cell r="F24">
            <v>165636</v>
          </cell>
          <cell r="G24">
            <v>165636</v>
          </cell>
          <cell r="H24">
            <v>165636</v>
          </cell>
          <cell r="I24" t="str">
            <v>  100.0</v>
          </cell>
        </row>
        <row r="25">
          <cell r="A25" t="str">
            <v>18: MOQUEGUA</v>
          </cell>
          <cell r="B25">
            <v>35000</v>
          </cell>
          <cell r="C25">
            <v>33529</v>
          </cell>
          <cell r="D25">
            <v>23957</v>
          </cell>
          <cell r="E25">
            <v>23957</v>
          </cell>
          <cell r="F25">
            <v>23957</v>
          </cell>
          <cell r="G25">
            <v>23957</v>
          </cell>
          <cell r="H25">
            <v>23957</v>
          </cell>
          <cell r="I25" t="str">
            <v>  71.5</v>
          </cell>
        </row>
        <row r="26">
          <cell r="A26" t="str">
            <v>20: PIURA</v>
          </cell>
          <cell r="C26">
            <v>629365</v>
          </cell>
          <cell r="D26">
            <v>629365</v>
          </cell>
          <cell r="E26">
            <v>625062</v>
          </cell>
          <cell r="F26">
            <v>625061</v>
          </cell>
          <cell r="G26">
            <v>625061</v>
          </cell>
          <cell r="H26">
            <v>624111</v>
          </cell>
          <cell r="I26" t="str">
            <v>  99.3</v>
          </cell>
        </row>
        <row r="27">
          <cell r="A27" t="str">
            <v>25: UCAYALI</v>
          </cell>
          <cell r="C27">
            <v>165475</v>
          </cell>
          <cell r="D27">
            <v>165475</v>
          </cell>
          <cell r="E27">
            <v>165475</v>
          </cell>
          <cell r="F27">
            <v>165475</v>
          </cell>
          <cell r="G27">
            <v>165475</v>
          </cell>
          <cell r="H27">
            <v>165475</v>
          </cell>
          <cell r="I27" t="str">
            <v>  100.0</v>
          </cell>
        </row>
      </sheetData>
      <sheetData sheetId="3">
        <row r="16">
          <cell r="A16" t="str">
            <v>01: AMAZONAS</v>
          </cell>
          <cell r="C16">
            <v>100584</v>
          </cell>
          <cell r="D16">
            <v>100579</v>
          </cell>
          <cell r="E16">
            <v>99640</v>
          </cell>
          <cell r="F16">
            <v>99640</v>
          </cell>
          <cell r="G16">
            <v>99640</v>
          </cell>
          <cell r="H16">
            <v>93640</v>
          </cell>
          <cell r="I16" t="str">
            <v>  99.1</v>
          </cell>
        </row>
        <row r="17">
          <cell r="A17" t="str">
            <v>02: ANCASH</v>
          </cell>
          <cell r="C17">
            <v>131967</v>
          </cell>
          <cell r="D17">
            <v>131967</v>
          </cell>
          <cell r="E17">
            <v>124897</v>
          </cell>
          <cell r="F17">
            <v>124897</v>
          </cell>
          <cell r="G17">
            <v>124897</v>
          </cell>
          <cell r="H17">
            <v>124897</v>
          </cell>
          <cell r="I17" t="str">
            <v>  94.6</v>
          </cell>
        </row>
        <row r="18">
          <cell r="A18" t="str">
            <v>05: AYACUCHO</v>
          </cell>
          <cell r="C18">
            <v>58369</v>
          </cell>
          <cell r="D18">
            <v>56721</v>
          </cell>
          <cell r="E18">
            <v>56721</v>
          </cell>
          <cell r="F18">
            <v>56721</v>
          </cell>
          <cell r="G18">
            <v>56721</v>
          </cell>
          <cell r="H18">
            <v>56721</v>
          </cell>
          <cell r="I18" t="str">
            <v>  97.2</v>
          </cell>
        </row>
        <row r="19">
          <cell r="A19" t="str">
            <v>15: LIMA</v>
          </cell>
          <cell r="B19">
            <v>47599705</v>
          </cell>
          <cell r="C19">
            <v>1007988</v>
          </cell>
          <cell r="D19">
            <v>1007210</v>
          </cell>
          <cell r="E19">
            <v>1004268</v>
          </cell>
          <cell r="F19">
            <v>1004268</v>
          </cell>
          <cell r="G19">
            <v>1004268</v>
          </cell>
          <cell r="H19">
            <v>184268</v>
          </cell>
          <cell r="I19" t="str">
            <v>  99.6</v>
          </cell>
        </row>
        <row r="20">
          <cell r="A20" t="str">
            <v>22: SAN MARTIN</v>
          </cell>
          <cell r="B20">
            <v>4055</v>
          </cell>
          <cell r="C20">
            <v>4055</v>
          </cell>
        </row>
      </sheetData>
      <sheetData sheetId="4">
        <row r="16">
          <cell r="A16" t="str">
            <v>02: ANCASH</v>
          </cell>
          <cell r="C16">
            <v>232121</v>
          </cell>
          <cell r="D16">
            <v>232121</v>
          </cell>
          <cell r="E16">
            <v>232121</v>
          </cell>
          <cell r="F16">
            <v>232121</v>
          </cell>
          <cell r="G16">
            <v>232121</v>
          </cell>
          <cell r="H16">
            <v>232121</v>
          </cell>
          <cell r="I16" t="str">
            <v>  100.0</v>
          </cell>
        </row>
        <row r="17">
          <cell r="A17" t="str">
            <v>03: APURIMAC</v>
          </cell>
          <cell r="C17">
            <v>5113</v>
          </cell>
        </row>
        <row r="18">
          <cell r="A18" t="str">
            <v>04: AREQUIPA</v>
          </cell>
          <cell r="C18">
            <v>58773</v>
          </cell>
          <cell r="D18">
            <v>56500</v>
          </cell>
          <cell r="E18">
            <v>55285</v>
          </cell>
          <cell r="F18">
            <v>55285</v>
          </cell>
          <cell r="G18">
            <v>51856</v>
          </cell>
          <cell r="H18">
            <v>51856</v>
          </cell>
          <cell r="I18" t="str">
            <v>  88.2</v>
          </cell>
        </row>
        <row r="19">
          <cell r="A19" t="str">
            <v>05: AYACUCHO</v>
          </cell>
          <cell r="C19">
            <v>132361</v>
          </cell>
          <cell r="D19">
            <v>132282</v>
          </cell>
          <cell r="E19">
            <v>122082</v>
          </cell>
          <cell r="F19">
            <v>122082</v>
          </cell>
          <cell r="G19">
            <v>122082</v>
          </cell>
          <cell r="H19">
            <v>108482</v>
          </cell>
          <cell r="I19" t="str">
            <v>  92.2</v>
          </cell>
        </row>
        <row r="20">
          <cell r="A20" t="str">
            <v>08: CUSCO</v>
          </cell>
          <cell r="C20">
            <v>675930</v>
          </cell>
          <cell r="D20">
            <v>673064</v>
          </cell>
          <cell r="E20">
            <v>673064</v>
          </cell>
          <cell r="F20">
            <v>673064</v>
          </cell>
          <cell r="G20">
            <v>672779</v>
          </cell>
          <cell r="H20">
            <v>656954</v>
          </cell>
          <cell r="I20" t="str">
            <v>  99.5</v>
          </cell>
        </row>
        <row r="21">
          <cell r="A21" t="str">
            <v>09: HUANCAVELICA</v>
          </cell>
          <cell r="C21">
            <v>208645</v>
          </cell>
          <cell r="D21">
            <v>208645</v>
          </cell>
          <cell r="E21">
            <v>56562</v>
          </cell>
          <cell r="F21">
            <v>56562</v>
          </cell>
          <cell r="G21">
            <v>55562</v>
          </cell>
          <cell r="H21">
            <v>55562</v>
          </cell>
          <cell r="I21" t="str">
            <v>  26.6</v>
          </cell>
        </row>
        <row r="22">
          <cell r="A22" t="str">
            <v>12: JUNIN</v>
          </cell>
          <cell r="C22">
            <v>60763</v>
          </cell>
          <cell r="D22">
            <v>60763</v>
          </cell>
          <cell r="E22">
            <v>60762</v>
          </cell>
          <cell r="F22">
            <v>60762</v>
          </cell>
          <cell r="G22">
            <v>60762</v>
          </cell>
          <cell r="H22">
            <v>46147</v>
          </cell>
          <cell r="I22" t="str">
            <v>  100.0</v>
          </cell>
        </row>
        <row r="23">
          <cell r="A23" t="str">
            <v>14: LAMBAYEQUE</v>
          </cell>
          <cell r="C23">
            <v>243284</v>
          </cell>
          <cell r="D23">
            <v>231178</v>
          </cell>
          <cell r="E23">
            <v>220556</v>
          </cell>
          <cell r="F23">
            <v>220556</v>
          </cell>
          <cell r="G23">
            <v>217444</v>
          </cell>
          <cell r="H23">
            <v>132643</v>
          </cell>
          <cell r="I23" t="str">
            <v>  89.4</v>
          </cell>
        </row>
        <row r="24">
          <cell r="A24" t="str">
            <v>15: LIMA</v>
          </cell>
          <cell r="C24">
            <v>197086</v>
          </cell>
          <cell r="D24">
            <v>81694</v>
          </cell>
          <cell r="E24">
            <v>45914</v>
          </cell>
          <cell r="F24">
            <v>45914</v>
          </cell>
          <cell r="G24">
            <v>44372</v>
          </cell>
          <cell r="H24">
            <v>11134</v>
          </cell>
          <cell r="I24" t="str">
            <v>  22.5</v>
          </cell>
        </row>
        <row r="25">
          <cell r="A25" t="str">
            <v>17: MADRE DE DIOS</v>
          </cell>
          <cell r="C25">
            <v>3021670</v>
          </cell>
          <cell r="D25">
            <v>3018855</v>
          </cell>
          <cell r="E25">
            <v>3018855</v>
          </cell>
          <cell r="F25">
            <v>3018855</v>
          </cell>
          <cell r="G25">
            <v>3018855</v>
          </cell>
          <cell r="H25">
            <v>1539605</v>
          </cell>
          <cell r="I25" t="str">
            <v>  99.9</v>
          </cell>
        </row>
        <row r="26">
          <cell r="A26" t="str">
            <v>18: MOQUEGUA</v>
          </cell>
          <cell r="C26">
            <v>299300</v>
          </cell>
        </row>
        <row r="27">
          <cell r="A27" t="str">
            <v>19: PASCO</v>
          </cell>
          <cell r="C27">
            <v>2074723</v>
          </cell>
          <cell r="D27">
            <v>2074723</v>
          </cell>
          <cell r="E27">
            <v>2064723</v>
          </cell>
          <cell r="F27">
            <v>206463</v>
          </cell>
          <cell r="G27">
            <v>206463</v>
          </cell>
          <cell r="H27">
            <v>206463</v>
          </cell>
          <cell r="I27" t="str">
            <v>  10.0</v>
          </cell>
        </row>
        <row r="28">
          <cell r="A28" t="str">
            <v>20: PIURA</v>
          </cell>
          <cell r="C28">
            <v>33900</v>
          </cell>
          <cell r="D28">
            <v>33900</v>
          </cell>
          <cell r="E28">
            <v>33900</v>
          </cell>
          <cell r="F28">
            <v>33900</v>
          </cell>
          <cell r="G28">
            <v>10170</v>
          </cell>
          <cell r="H28">
            <v>0</v>
          </cell>
          <cell r="I28" t="str">
            <v>  30.0</v>
          </cell>
        </row>
        <row r="29">
          <cell r="A29" t="str">
            <v>21: PUNO</v>
          </cell>
          <cell r="C29">
            <v>87563</v>
          </cell>
          <cell r="D29">
            <v>87563</v>
          </cell>
          <cell r="E29">
            <v>87563</v>
          </cell>
          <cell r="F29">
            <v>87563</v>
          </cell>
          <cell r="G29">
            <v>87563</v>
          </cell>
          <cell r="H29">
            <v>87563</v>
          </cell>
          <cell r="I29" t="str">
            <v>  100.0</v>
          </cell>
        </row>
        <row r="30">
          <cell r="A30" t="str">
            <v>22: SAN MARTIN</v>
          </cell>
          <cell r="C30">
            <v>465077</v>
          </cell>
          <cell r="D30">
            <v>464672</v>
          </cell>
          <cell r="E30">
            <v>463080</v>
          </cell>
          <cell r="F30">
            <v>463080</v>
          </cell>
          <cell r="G30">
            <v>463080</v>
          </cell>
          <cell r="H30">
            <v>463080</v>
          </cell>
          <cell r="I30" t="str">
            <v>  99.6</v>
          </cell>
        </row>
        <row r="31">
          <cell r="A31" t="str">
            <v>24: TUMBES</v>
          </cell>
          <cell r="C31">
            <v>259259</v>
          </cell>
          <cell r="D31">
            <v>259219</v>
          </cell>
          <cell r="E31">
            <v>259219</v>
          </cell>
          <cell r="F31">
            <v>259219</v>
          </cell>
          <cell r="G31">
            <v>259219</v>
          </cell>
          <cell r="H31">
            <v>207219</v>
          </cell>
          <cell r="I31" t="str">
            <v>  100.0</v>
          </cell>
        </row>
        <row r="32">
          <cell r="A32" t="str">
            <v>25: UCAYALI</v>
          </cell>
          <cell r="B32">
            <v>165530</v>
          </cell>
          <cell r="C32">
            <v>0</v>
          </cell>
          <cell r="I32" t="str">
            <v>  0.0</v>
          </cell>
        </row>
      </sheetData>
      <sheetData sheetId="5">
        <row r="16">
          <cell r="A16" t="str">
            <v>05: AYACUCHO</v>
          </cell>
          <cell r="C16">
            <v>644999</v>
          </cell>
          <cell r="D16">
            <v>644938</v>
          </cell>
          <cell r="E16">
            <v>644938</v>
          </cell>
          <cell r="F16">
            <v>644938</v>
          </cell>
          <cell r="G16">
            <v>644938</v>
          </cell>
          <cell r="H16">
            <v>642209</v>
          </cell>
          <cell r="I16" t="str">
            <v>  100.0</v>
          </cell>
        </row>
        <row r="17">
          <cell r="A17" t="str">
            <v>06: CAJAMARCA</v>
          </cell>
          <cell r="C17">
            <v>65000</v>
          </cell>
          <cell r="D17">
            <v>65000</v>
          </cell>
          <cell r="E17">
            <v>65000</v>
          </cell>
          <cell r="F17">
            <v>65000</v>
          </cell>
          <cell r="G17">
            <v>65000</v>
          </cell>
          <cell r="H17">
            <v>65000</v>
          </cell>
          <cell r="I17" t="str">
            <v>  100.0</v>
          </cell>
        </row>
        <row r="18">
          <cell r="A18" t="str">
            <v>12: JUNIN</v>
          </cell>
          <cell r="C18">
            <v>1094323</v>
          </cell>
          <cell r="D18">
            <v>1094323</v>
          </cell>
          <cell r="E18">
            <v>1094323</v>
          </cell>
          <cell r="F18">
            <v>1094323</v>
          </cell>
          <cell r="G18">
            <v>1094323</v>
          </cell>
          <cell r="H18">
            <v>1094323</v>
          </cell>
          <cell r="I18" t="str">
            <v>  100.0</v>
          </cell>
        </row>
        <row r="19">
          <cell r="A19" t="str">
            <v>14: LAMBAYEQUE</v>
          </cell>
          <cell r="C19">
            <v>36000</v>
          </cell>
          <cell r="D19">
            <v>36000</v>
          </cell>
          <cell r="E19">
            <v>36000</v>
          </cell>
          <cell r="F19">
            <v>36000</v>
          </cell>
          <cell r="G19">
            <v>36000</v>
          </cell>
          <cell r="H19">
            <v>29000</v>
          </cell>
          <cell r="I19" t="str">
            <v>  100.0</v>
          </cell>
        </row>
      </sheetData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a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showGridLines="0" workbookViewId="0">
      <selection activeCell="J15" sqref="J15"/>
    </sheetView>
  </sheetViews>
  <sheetFormatPr baseColWidth="10" defaultColWidth="0" defaultRowHeight="15" zeroHeight="1" x14ac:dyDescent="0.25"/>
  <cols>
    <col min="1" max="15" width="8.85546875" customWidth="1"/>
    <col min="16" max="16" width="40.7109375" customWidth="1"/>
    <col min="17" max="19" width="6.28515625" customWidth="1"/>
    <col min="20" max="16384" width="8.85546875" hidden="1"/>
  </cols>
  <sheetData>
    <row r="1" spans="1:19" s="2" customFormat="1" ht="12" customHeight="1" x14ac:dyDescent="0.2"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1"/>
      <c r="S1" s="1"/>
    </row>
    <row r="2" spans="1:19" s="2" customFormat="1" ht="23.25" customHeight="1" x14ac:dyDescent="0.2">
      <c r="A2" s="7"/>
      <c r="B2" s="8"/>
      <c r="C2" s="8"/>
      <c r="D2" s="8"/>
      <c r="E2" s="7"/>
      <c r="F2" s="7"/>
      <c r="G2" s="79" t="s">
        <v>0</v>
      </c>
      <c r="H2" s="79"/>
      <c r="I2" s="79"/>
      <c r="J2" s="79"/>
      <c r="K2" s="79"/>
      <c r="L2" s="79"/>
      <c r="M2" s="79"/>
      <c r="N2" s="79"/>
      <c r="O2" s="79"/>
      <c r="P2" s="79"/>
      <c r="Q2" s="1"/>
      <c r="S2" s="1"/>
    </row>
    <row r="3" spans="1:19" s="2" customFormat="1" ht="18.75" customHeight="1" x14ac:dyDescent="0.2">
      <c r="B3" s="9"/>
      <c r="C3" s="9"/>
      <c r="D3" s="9"/>
      <c r="E3" s="9"/>
      <c r="F3" s="9"/>
      <c r="G3" s="80" t="s">
        <v>45</v>
      </c>
      <c r="H3" s="80"/>
      <c r="I3" s="80"/>
      <c r="J3" s="80"/>
      <c r="K3" s="80"/>
      <c r="L3" s="80"/>
      <c r="M3" s="80"/>
      <c r="N3" s="80"/>
      <c r="O3" s="80"/>
      <c r="P3" s="80"/>
      <c r="Q3" s="1"/>
      <c r="S3" s="1"/>
    </row>
    <row r="4" spans="1:19" s="2" customFormat="1" ht="12.75" x14ac:dyDescent="0.2">
      <c r="D4" s="10"/>
      <c r="E4" s="10"/>
      <c r="F4" s="10"/>
      <c r="G4" s="10"/>
      <c r="H4" s="10"/>
      <c r="I4" s="10"/>
      <c r="Q4" s="1"/>
      <c r="S4" s="1"/>
    </row>
    <row r="5" spans="1:19" s="2" customFormat="1" ht="12" x14ac:dyDescent="0.2">
      <c r="Q5" s="1"/>
      <c r="S5" s="1"/>
    </row>
    <row r="6" spans="1:19" s="2" customFormat="1" ht="12" x14ac:dyDescent="0.2">
      <c r="Q6" s="1"/>
      <c r="S6" s="1"/>
    </row>
    <row r="7" spans="1:19" s="2" customFormat="1" ht="12" x14ac:dyDescent="0.2">
      <c r="Q7" s="1"/>
      <c r="S7" s="1"/>
    </row>
    <row r="8" spans="1:19" s="2" customFormat="1" ht="12" x14ac:dyDescent="0.2">
      <c r="Q8" s="1"/>
      <c r="S8" s="1"/>
    </row>
    <row r="9" spans="1:19" s="2" customFormat="1" ht="21.75" customHeight="1" x14ac:dyDescent="0.2">
      <c r="G9" s="81" t="s">
        <v>46</v>
      </c>
      <c r="H9" s="81"/>
      <c r="I9" s="81"/>
      <c r="J9" s="81"/>
      <c r="K9" s="81"/>
      <c r="L9" s="81"/>
      <c r="M9" s="81"/>
      <c r="N9" s="81"/>
      <c r="O9" s="81"/>
      <c r="P9" s="81"/>
      <c r="Q9" s="3"/>
      <c r="R9" s="4"/>
      <c r="S9" s="1"/>
    </row>
    <row r="10" spans="1:19" s="2" customFormat="1" ht="20.25" customHeight="1" x14ac:dyDescent="0.2">
      <c r="G10" s="80" t="s">
        <v>52</v>
      </c>
      <c r="H10" s="80"/>
      <c r="I10" s="80"/>
      <c r="J10" s="80"/>
      <c r="K10" s="80"/>
      <c r="L10" s="80"/>
      <c r="M10" s="80"/>
      <c r="N10" s="80"/>
      <c r="O10" s="80"/>
      <c r="P10" s="80"/>
      <c r="Q10" s="5"/>
      <c r="R10" s="6"/>
      <c r="S10" s="1"/>
    </row>
    <row r="11" spans="1:19" s="2" customFormat="1" ht="15" customHeight="1" x14ac:dyDescent="0.2">
      <c r="G11" s="82" t="s">
        <v>47</v>
      </c>
      <c r="H11" s="82"/>
      <c r="I11" s="82"/>
      <c r="J11" s="82"/>
      <c r="K11" s="82"/>
      <c r="L11" s="82"/>
      <c r="M11" s="82"/>
      <c r="N11" s="82"/>
      <c r="O11" s="82"/>
      <c r="P11" s="82"/>
      <c r="Q11" s="1"/>
      <c r="S11" s="1"/>
    </row>
    <row r="12" spans="1:19" s="2" customFormat="1" ht="14.25" x14ac:dyDescent="0.2"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1"/>
      <c r="S12" s="1"/>
    </row>
    <row r="13" spans="1:19" s="2" customFormat="1" ht="12" x14ac:dyDescent="0.2">
      <c r="Q13" s="1"/>
      <c r="S13" s="1"/>
    </row>
    <row r="14" spans="1:19" s="2" customFormat="1" ht="12" x14ac:dyDescent="0.2">
      <c r="Q14" s="1"/>
      <c r="S14" s="1"/>
    </row>
    <row r="15" spans="1:19" s="2" customFormat="1" ht="12" x14ac:dyDescent="0.2">
      <c r="Q15" s="1"/>
      <c r="S15" s="1"/>
    </row>
    <row r="16" spans="1:19" s="2" customFormat="1" ht="12" x14ac:dyDescent="0.2">
      <c r="Q16" s="1"/>
      <c r="S16" s="1"/>
    </row>
    <row r="17" spans="7:19" s="2" customFormat="1" ht="12" x14ac:dyDescent="0.2">
      <c r="P17" s="11"/>
      <c r="Q17" s="1"/>
      <c r="S17" s="1"/>
    </row>
    <row r="18" spans="7:19" s="2" customFormat="1" ht="12" x14ac:dyDescent="0.2">
      <c r="Q18" s="1"/>
      <c r="S18" s="1"/>
    </row>
    <row r="19" spans="7:19" s="2" customFormat="1" ht="15" customHeight="1" x14ac:dyDescent="0.2"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"/>
      <c r="S19" s="1"/>
    </row>
    <row r="20" spans="7:19" s="2" customFormat="1" ht="12" x14ac:dyDescent="0.2">
      <c r="Q20" s="1"/>
      <c r="S20" s="1"/>
    </row>
    <row r="21" spans="7:19" s="2" customFormat="1" ht="12" x14ac:dyDescent="0.2">
      <c r="Q21" s="1"/>
      <c r="S21" s="1"/>
    </row>
    <row r="22" spans="7:19" s="2" customFormat="1" ht="12" x14ac:dyDescent="0.2">
      <c r="Q22" s="1"/>
      <c r="S22" s="1"/>
    </row>
    <row r="23" spans="7:19" s="2" customFormat="1" ht="12" x14ac:dyDescent="0.2">
      <c r="Q23" s="1"/>
      <c r="S23" s="1"/>
    </row>
    <row r="24" spans="7:19" s="2" customFormat="1" ht="12" x14ac:dyDescent="0.2">
      <c r="Q24" s="1"/>
      <c r="S24" s="1"/>
    </row>
    <row r="25" spans="7:19" s="2" customFormat="1" ht="12" x14ac:dyDescent="0.2">
      <c r="Q25" s="1"/>
      <c r="S25" s="1"/>
    </row>
    <row r="26" spans="7:19" s="2" customFormat="1" ht="12" x14ac:dyDescent="0.2">
      <c r="Q26" s="1"/>
      <c r="S26" s="1"/>
    </row>
    <row r="27" spans="7:19" s="2" customFormat="1" ht="12" x14ac:dyDescent="0.2">
      <c r="Q27" s="1"/>
      <c r="S27" s="1"/>
    </row>
    <row r="28" spans="7:19" s="2" customFormat="1" ht="12" x14ac:dyDescent="0.2">
      <c r="Q28" s="1"/>
      <c r="S28" s="1"/>
    </row>
    <row r="29" spans="7:19" s="2" customFormat="1" ht="12" x14ac:dyDescent="0.2">
      <c r="Q29" s="1"/>
      <c r="S29" s="1"/>
    </row>
    <row r="30" spans="7:19" s="2" customFormat="1" ht="12" x14ac:dyDescent="0.2">
      <c r="Q30" s="1"/>
      <c r="S30" s="1"/>
    </row>
    <row r="31" spans="7:19" s="2" customFormat="1" ht="12" x14ac:dyDescent="0.2">
      <c r="Q31" s="1"/>
      <c r="S31" s="1"/>
    </row>
    <row r="32" spans="7:19" s="2" customFormat="1" ht="12" x14ac:dyDescent="0.2">
      <c r="Q32" s="1"/>
      <c r="S32" s="1"/>
    </row>
    <row r="33" spans="17:19" s="2" customFormat="1" ht="12" x14ac:dyDescent="0.2">
      <c r="Q33" s="1"/>
      <c r="S33" s="1"/>
    </row>
  </sheetData>
  <mergeCells count="6">
    <mergeCell ref="G12:P12"/>
    <mergeCell ref="G2:P2"/>
    <mergeCell ref="G3:P3"/>
    <mergeCell ref="G9:P9"/>
    <mergeCell ref="G10:P10"/>
    <mergeCell ref="G11:P11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[2]Tablas!#REF!</xm:f>
          </x14:formula1>
          <xm:sqref>D2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showGridLines="0" topLeftCell="A6" zoomScaleNormal="100" workbookViewId="0">
      <selection activeCell="L14" sqref="L14"/>
    </sheetView>
  </sheetViews>
  <sheetFormatPr baseColWidth="10" defaultColWidth="0" defaultRowHeight="0" customHeight="1" zeroHeight="1" x14ac:dyDescent="0.25"/>
  <cols>
    <col min="1" max="15" width="8.85546875" customWidth="1"/>
    <col min="16" max="16" width="40.7109375" customWidth="1"/>
    <col min="17" max="19" width="6.28515625" customWidth="1"/>
    <col min="20" max="16384" width="8.85546875" hidden="1"/>
  </cols>
  <sheetData>
    <row r="1" spans="1:19" s="2" customFormat="1" ht="9" customHeight="1" x14ac:dyDescent="0.2"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1"/>
      <c r="S1" s="1"/>
    </row>
    <row r="2" spans="1:19" s="2" customFormat="1" ht="9" customHeight="1" x14ac:dyDescent="0.2">
      <c r="A2" s="7"/>
      <c r="B2" s="8"/>
      <c r="C2" s="8"/>
      <c r="D2" s="8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1"/>
      <c r="S2" s="1"/>
    </row>
    <row r="3" spans="1:19" s="2" customFormat="1" ht="18" x14ac:dyDescent="0.2">
      <c r="B3" s="9"/>
      <c r="C3" s="9"/>
      <c r="D3" s="9"/>
      <c r="E3" s="9"/>
      <c r="F3" s="9"/>
      <c r="G3" s="13"/>
      <c r="H3" s="13"/>
      <c r="I3" s="13"/>
      <c r="J3" s="13"/>
      <c r="K3" s="13"/>
      <c r="L3" s="13"/>
      <c r="M3" s="13"/>
      <c r="N3" s="13"/>
      <c r="O3" s="13"/>
      <c r="P3" s="13"/>
      <c r="Q3" s="1"/>
      <c r="S3" s="1"/>
    </row>
    <row r="4" spans="1:19" s="2" customFormat="1" ht="12.75" x14ac:dyDescent="0.2">
      <c r="D4" s="10"/>
      <c r="E4" s="10"/>
      <c r="F4" s="10"/>
      <c r="G4" s="10"/>
      <c r="H4" s="10"/>
      <c r="I4" s="10"/>
      <c r="Q4" s="1"/>
      <c r="S4" s="1"/>
    </row>
    <row r="5" spans="1:19" s="2" customFormat="1" ht="12" x14ac:dyDescent="0.2">
      <c r="Q5" s="1"/>
      <c r="S5" s="1"/>
    </row>
    <row r="6" spans="1:19" s="2" customFormat="1" ht="23.25" x14ac:dyDescent="0.35">
      <c r="I6" s="17"/>
      <c r="J6" s="17"/>
      <c r="K6" s="17" t="s">
        <v>1</v>
      </c>
      <c r="L6" s="17"/>
      <c r="M6" s="17"/>
      <c r="N6" s="17"/>
      <c r="Q6" s="1"/>
      <c r="S6" s="1"/>
    </row>
    <row r="7" spans="1:19" s="2" customFormat="1" ht="23.25" x14ac:dyDescent="0.35">
      <c r="K7" s="18"/>
      <c r="L7" s="18"/>
      <c r="Q7" s="1"/>
      <c r="S7" s="1"/>
    </row>
    <row r="8" spans="1:19" s="2" customFormat="1" ht="23.25" x14ac:dyDescent="0.35">
      <c r="K8" s="19" t="s">
        <v>46</v>
      </c>
      <c r="L8" s="20"/>
      <c r="Q8" s="1"/>
      <c r="S8" s="1"/>
    </row>
    <row r="9" spans="1:19" s="2" customFormat="1" ht="20.45" customHeight="1" x14ac:dyDescent="0.25">
      <c r="G9" s="14"/>
      <c r="H9" s="14"/>
      <c r="K9" s="28" t="s">
        <v>48</v>
      </c>
      <c r="L9" s="21"/>
      <c r="O9" s="14"/>
      <c r="P9" s="14"/>
      <c r="Q9" s="3"/>
      <c r="R9" s="4"/>
      <c r="S9" s="1"/>
    </row>
    <row r="10" spans="1:19" s="2" customFormat="1" ht="20.45" customHeight="1" x14ac:dyDescent="0.25">
      <c r="G10" s="13"/>
      <c r="H10" s="13"/>
      <c r="K10" s="28" t="s">
        <v>49</v>
      </c>
      <c r="L10" s="21"/>
      <c r="O10" s="13"/>
      <c r="P10" s="13"/>
      <c r="Q10" s="5"/>
      <c r="R10" s="6"/>
      <c r="S10" s="1"/>
    </row>
    <row r="11" spans="1:19" s="2" customFormat="1" ht="20.45" customHeight="1" x14ac:dyDescent="0.25">
      <c r="G11" s="15"/>
      <c r="H11" s="15"/>
      <c r="I11" s="22"/>
      <c r="J11" s="22"/>
      <c r="K11" s="28" t="s">
        <v>50</v>
      </c>
      <c r="L11" s="21"/>
      <c r="M11" s="22"/>
      <c r="O11" s="15"/>
      <c r="P11" s="15"/>
      <c r="Q11" s="1"/>
      <c r="S11" s="1"/>
    </row>
    <row r="12" spans="1:19" s="2" customFormat="1" ht="20.45" customHeight="1" x14ac:dyDescent="0.25">
      <c r="G12" s="16"/>
      <c r="H12" s="16"/>
      <c r="J12" s="22"/>
      <c r="K12" s="28" t="s">
        <v>51</v>
      </c>
      <c r="L12" s="21"/>
      <c r="M12" s="22"/>
      <c r="O12" s="16"/>
      <c r="P12" s="16"/>
      <c r="Q12" s="1"/>
      <c r="S12" s="1"/>
    </row>
    <row r="13" spans="1:19" s="2" customFormat="1" ht="20.45" customHeight="1" x14ac:dyDescent="0.25">
      <c r="I13" s="22"/>
      <c r="J13" s="22"/>
      <c r="K13" s="28"/>
      <c r="L13" s="22"/>
      <c r="M13" s="22"/>
      <c r="Q13" s="1"/>
      <c r="S13" s="1"/>
    </row>
    <row r="14" spans="1:19" s="2" customFormat="1" ht="20.45" customHeight="1" x14ac:dyDescent="0.25">
      <c r="I14" s="22"/>
      <c r="J14" s="22"/>
      <c r="K14" s="28"/>
      <c r="L14" s="22"/>
      <c r="M14" s="22"/>
      <c r="Q14" s="1"/>
      <c r="S14" s="1"/>
    </row>
    <row r="15" spans="1:19" s="2" customFormat="1" ht="20.45" customHeight="1" x14ac:dyDescent="0.25">
      <c r="I15" s="22"/>
      <c r="J15" s="22"/>
      <c r="K15" s="28"/>
      <c r="L15" s="22"/>
      <c r="M15" s="22"/>
      <c r="Q15" s="1"/>
      <c r="S15" s="1"/>
    </row>
    <row r="16" spans="1:19" s="2" customFormat="1" ht="20.45" customHeight="1" x14ac:dyDescent="0.25">
      <c r="I16" s="22"/>
      <c r="J16" s="22"/>
      <c r="K16" s="28"/>
      <c r="L16" s="22"/>
      <c r="M16" s="22"/>
      <c r="Q16" s="1"/>
      <c r="S16" s="1"/>
    </row>
    <row r="17" spans="7:19" s="2" customFormat="1" ht="15" x14ac:dyDescent="0.25">
      <c r="I17" s="22"/>
      <c r="J17" s="22"/>
      <c r="K17"/>
      <c r="L17" s="22"/>
      <c r="M17" s="22"/>
      <c r="P17" s="11"/>
      <c r="Q17" s="1"/>
      <c r="S17" s="1"/>
    </row>
    <row r="18" spans="7:19" s="2" customFormat="1" ht="15" x14ac:dyDescent="0.25">
      <c r="I18" s="22"/>
      <c r="J18" s="22"/>
      <c r="K18"/>
      <c r="L18" s="22"/>
      <c r="M18" s="22"/>
      <c r="Q18" s="1"/>
      <c r="S18" s="1"/>
    </row>
    <row r="19" spans="7:19" s="2" customFormat="1" ht="14.25" x14ac:dyDescent="0.2">
      <c r="G19" s="12"/>
      <c r="H19" s="12"/>
      <c r="I19" s="22"/>
      <c r="J19" s="22"/>
      <c r="K19" s="22"/>
      <c r="L19" s="22"/>
      <c r="M19" s="22"/>
      <c r="O19" s="12"/>
      <c r="P19" s="12"/>
      <c r="Q19" s="1"/>
      <c r="S19" s="1"/>
    </row>
    <row r="20" spans="7:19" s="2" customFormat="1" ht="12" x14ac:dyDescent="0.2">
      <c r="Q20" s="1"/>
      <c r="S20" s="1"/>
    </row>
    <row r="21" spans="7:19" s="2" customFormat="1" ht="12" x14ac:dyDescent="0.2">
      <c r="Q21" s="1"/>
      <c r="S21" s="1"/>
    </row>
    <row r="22" spans="7:19" s="2" customFormat="1" ht="12" x14ac:dyDescent="0.2">
      <c r="Q22" s="1"/>
      <c r="S22" s="1"/>
    </row>
    <row r="23" spans="7:19" s="2" customFormat="1" ht="12" x14ac:dyDescent="0.2">
      <c r="Q23" s="1"/>
      <c r="S23" s="1"/>
    </row>
    <row r="24" spans="7:19" s="2" customFormat="1" ht="12" x14ac:dyDescent="0.2">
      <c r="Q24" s="1"/>
      <c r="S24" s="1"/>
    </row>
    <row r="25" spans="7:19" s="2" customFormat="1" ht="12" x14ac:dyDescent="0.2">
      <c r="Q25" s="1"/>
      <c r="S25" s="1"/>
    </row>
    <row r="26" spans="7:19" s="2" customFormat="1" ht="12" x14ac:dyDescent="0.2">
      <c r="Q26" s="1"/>
      <c r="S26" s="1"/>
    </row>
    <row r="27" spans="7:19" s="2" customFormat="1" ht="12" x14ac:dyDescent="0.2">
      <c r="Q27" s="1"/>
      <c r="S27" s="1"/>
    </row>
    <row r="28" spans="7:19" s="2" customFormat="1" ht="12" x14ac:dyDescent="0.2">
      <c r="Q28" s="1"/>
      <c r="S28" s="1"/>
    </row>
    <row r="29" spans="7:19" s="2" customFormat="1" ht="12" x14ac:dyDescent="0.2">
      <c r="Q29" s="1"/>
      <c r="S29" s="1"/>
    </row>
    <row r="30" spans="7:19" s="2" customFormat="1" ht="12" x14ac:dyDescent="0.2">
      <c r="Q30" s="1"/>
      <c r="S30" s="1"/>
    </row>
    <row r="31" spans="7:19" s="2" customFormat="1" ht="12" x14ac:dyDescent="0.2">
      <c r="Q31" s="1"/>
      <c r="S31" s="1"/>
    </row>
    <row r="32" spans="7:19" s="2" customFormat="1" ht="12" x14ac:dyDescent="0.2">
      <c r="Q32" s="1"/>
      <c r="S32" s="1"/>
    </row>
    <row r="33" spans="17:19" s="2" customFormat="1" ht="12" x14ac:dyDescent="0.2">
      <c r="Q33" s="1"/>
      <c r="S33" s="1"/>
    </row>
  </sheetData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[2]Tablas!#REF!</xm:f>
          </x14:formula1>
          <xm:sqref>D2 K17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0"/>
  <sheetViews>
    <sheetView tabSelected="1" topLeftCell="A27" zoomScale="85" zoomScaleNormal="85" workbookViewId="0">
      <selection activeCell="P80" sqref="P80"/>
    </sheetView>
  </sheetViews>
  <sheetFormatPr baseColWidth="10" defaultColWidth="0" defaultRowHeight="12" x14ac:dyDescent="0.2"/>
  <cols>
    <col min="1" max="1" width="5.140625" style="23" customWidth="1"/>
    <col min="2" max="2" width="4.42578125" style="23" customWidth="1"/>
    <col min="3" max="9" width="10.5703125" style="23" customWidth="1"/>
    <col min="10" max="10" width="12.7109375" style="23" customWidth="1"/>
    <col min="11" max="12" width="10.5703125" style="23" customWidth="1"/>
    <col min="13" max="13" width="19.7109375" style="23" customWidth="1"/>
    <col min="14" max="14" width="13.5703125" style="23" customWidth="1"/>
    <col min="15" max="15" width="24" style="23" bestFit="1" customWidth="1"/>
    <col min="16" max="18" width="13.5703125" style="23" customWidth="1"/>
    <col min="19" max="20" width="10.5703125" style="23" customWidth="1"/>
    <col min="21" max="21" width="23.28515625" style="23" customWidth="1"/>
    <col min="22" max="28" width="0" style="23" hidden="1" customWidth="1"/>
    <col min="29" max="16384" width="11.42578125" style="23" hidden="1"/>
  </cols>
  <sheetData>
    <row r="1" spans="2:21" ht="9" customHeight="1" x14ac:dyDescent="0.25">
      <c r="J1" s="24"/>
      <c r="K1" s="24"/>
      <c r="L1" s="24"/>
    </row>
    <row r="2" spans="2:21" ht="18.75" x14ac:dyDescent="0.2">
      <c r="B2" s="83" t="s">
        <v>58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31"/>
      <c r="S2" s="31"/>
      <c r="T2" s="31"/>
    </row>
    <row r="3" spans="2:21" ht="18.75" x14ac:dyDescent="0.2"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31"/>
      <c r="S3" s="31"/>
      <c r="T3" s="31"/>
    </row>
    <row r="4" spans="2:21" x14ac:dyDescent="0.2">
      <c r="B4" s="25"/>
      <c r="D4" s="25"/>
      <c r="I4" s="25"/>
      <c r="M4" s="25"/>
    </row>
    <row r="5" spans="2:21" x14ac:dyDescent="0.2">
      <c r="B5" s="25"/>
      <c r="D5" s="25"/>
      <c r="I5" s="25"/>
      <c r="M5" s="25"/>
    </row>
    <row r="7" spans="2:21" ht="15" x14ac:dyDescent="0.25">
      <c r="C7" s="51"/>
      <c r="D7" s="27"/>
      <c r="E7" s="27"/>
      <c r="F7" s="27"/>
      <c r="G7" s="27"/>
      <c r="H7" s="30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</row>
    <row r="8" spans="2:21" x14ac:dyDescent="0.2">
      <c r="G8" s="26" t="s">
        <v>10</v>
      </c>
      <c r="K8" s="26"/>
    </row>
    <row r="9" spans="2:21" x14ac:dyDescent="0.2">
      <c r="H9" s="26"/>
    </row>
    <row r="10" spans="2:21" x14ac:dyDescent="0.2">
      <c r="D10" s="34" t="s">
        <v>2</v>
      </c>
      <c r="E10" s="34" t="s">
        <v>3</v>
      </c>
      <c r="F10" s="34" t="s">
        <v>8</v>
      </c>
      <c r="G10" s="34" t="s">
        <v>9</v>
      </c>
      <c r="H10" s="34" t="s">
        <v>13</v>
      </c>
      <c r="I10" s="34" t="s">
        <v>14</v>
      </c>
      <c r="J10" s="34" t="s">
        <v>15</v>
      </c>
    </row>
    <row r="11" spans="2:21" x14ac:dyDescent="0.2">
      <c r="D11" s="32">
        <v>2013</v>
      </c>
      <c r="E11" s="32" t="s">
        <v>4</v>
      </c>
      <c r="F11" s="29">
        <v>41363</v>
      </c>
      <c r="G11" s="36">
        <f>'1. Amazonas'!F11*$T$16+'2. Loreto'!F11*$T$17+'3. San Martín'!F11*$T$18+'4. Ucayali'!F11*$T$19</f>
        <v>127.71917752047108</v>
      </c>
      <c r="H11" s="33"/>
      <c r="I11" s="33"/>
      <c r="J11" s="33"/>
    </row>
    <row r="12" spans="2:21" x14ac:dyDescent="0.2">
      <c r="D12" s="32">
        <v>2013</v>
      </c>
      <c r="E12" s="32" t="s">
        <v>5</v>
      </c>
      <c r="F12" s="29">
        <v>41453</v>
      </c>
      <c r="G12" s="36">
        <f>'1. Amazonas'!F12*$T$16+'2. Loreto'!F12*$T$17+'3. San Martín'!F12*$T$18+'4. Ucayali'!F12*$T$19</f>
        <v>144.16164707274902</v>
      </c>
      <c r="H12" s="32"/>
      <c r="I12" s="32"/>
      <c r="J12" s="32"/>
    </row>
    <row r="13" spans="2:21" ht="17.25" x14ac:dyDescent="0.3">
      <c r="D13" s="32">
        <v>2013</v>
      </c>
      <c r="E13" s="32" t="s">
        <v>6</v>
      </c>
      <c r="F13" s="29">
        <v>41543</v>
      </c>
      <c r="G13" s="36">
        <f>'1. Amazonas'!F13*$T$16+'2. Loreto'!F13*$T$17+'3. San Martín'!F13*$T$18+'4. Ucayali'!F13*$T$19</f>
        <v>140.36083541531917</v>
      </c>
      <c r="H13" s="32"/>
      <c r="I13" s="32"/>
      <c r="J13" s="32"/>
      <c r="M13" s="84" t="s">
        <v>59</v>
      </c>
      <c r="N13" s="84"/>
      <c r="O13" s="84"/>
      <c r="P13" s="84"/>
      <c r="Q13" s="84"/>
      <c r="R13" s="84"/>
    </row>
    <row r="14" spans="2:21" x14ac:dyDescent="0.2">
      <c r="D14" s="32">
        <v>2013</v>
      </c>
      <c r="E14" s="32" t="s">
        <v>7</v>
      </c>
      <c r="F14" s="29">
        <v>41633</v>
      </c>
      <c r="G14" s="36">
        <f>'1. Amazonas'!F14*$T$16+'2. Loreto'!F14*$T$17+'3. San Martín'!F14*$T$18+'4. Ucayali'!F14*$T$19</f>
        <v>144.84671384425479</v>
      </c>
      <c r="H14" s="32"/>
      <c r="I14" s="36">
        <f>+SUM(G11:G14)</f>
        <v>557.08837385279412</v>
      </c>
      <c r="J14" s="32"/>
      <c r="M14" s="85" t="s">
        <v>36</v>
      </c>
      <c r="N14" s="85"/>
      <c r="O14" s="85"/>
      <c r="P14" s="85"/>
      <c r="Q14" s="85"/>
      <c r="R14" s="85"/>
    </row>
    <row r="15" spans="2:21" ht="18.75" x14ac:dyDescent="0.2">
      <c r="D15" s="32">
        <v>2014</v>
      </c>
      <c r="E15" s="32" t="s">
        <v>4</v>
      </c>
      <c r="F15" s="29">
        <v>41723</v>
      </c>
      <c r="G15" s="36">
        <f>'1. Amazonas'!F15*$T$16+'2. Loreto'!F15*$T$17+'3. San Martín'!F15*$T$18+'4. Ucayali'!F15*$T$19</f>
        <v>132.40507159072175</v>
      </c>
      <c r="H15" s="53">
        <f>+G15/G11-1</f>
        <v>3.6689040449697563E-2</v>
      </c>
      <c r="I15" s="36">
        <f t="shared" ref="I15:I50" si="0">+SUM(G12:G15)</f>
        <v>561.7742679230447</v>
      </c>
      <c r="J15" s="32"/>
      <c r="M15" s="70" t="s">
        <v>33</v>
      </c>
      <c r="N15" s="70" t="s">
        <v>41</v>
      </c>
      <c r="O15" s="70" t="s">
        <v>37</v>
      </c>
      <c r="P15" s="71" t="s">
        <v>42</v>
      </c>
      <c r="Q15" s="70" t="s">
        <v>44</v>
      </c>
      <c r="R15" s="70" t="s">
        <v>43</v>
      </c>
      <c r="T15" s="63"/>
    </row>
    <row r="16" spans="2:21" ht="17.25" x14ac:dyDescent="0.3">
      <c r="D16" s="32">
        <v>2014</v>
      </c>
      <c r="E16" s="32" t="s">
        <v>5</v>
      </c>
      <c r="F16" s="29">
        <v>41813</v>
      </c>
      <c r="G16" s="36">
        <f>'1. Amazonas'!F16*$T$16+'2. Loreto'!F16*$T$17+'3. San Martín'!F16*$T$18+'4. Ucayali'!F16*$T$19</f>
        <v>150.65023525383316</v>
      </c>
      <c r="H16" s="53">
        <f t="shared" ref="H16:H50" si="1">+G16/G12-1</f>
        <v>4.500911520391937E-2</v>
      </c>
      <c r="I16" s="36">
        <f t="shared" si="0"/>
        <v>568.26285610412879</v>
      </c>
      <c r="J16" s="32"/>
      <c r="M16" s="69" t="s">
        <v>48</v>
      </c>
      <c r="N16" s="66">
        <f>+'1. Amazonas'!N71/1000</f>
        <v>3135.5010000000002</v>
      </c>
      <c r="O16" s="67">
        <f t="shared" ref="O16:O19" si="2">+P16*R16</f>
        <v>-1.685881029509762E-3</v>
      </c>
      <c r="P16" s="76">
        <f>+N16/$N$20</f>
        <v>0.13694375869464839</v>
      </c>
      <c r="Q16" s="66">
        <f t="shared" ref="Q16:Q19" si="3">+N16*(1+R16)</f>
        <v>3096.9006161322286</v>
      </c>
      <c r="R16" s="67">
        <f>+'1. Amazonas'!I50</f>
        <v>-1.2310754762244192E-2</v>
      </c>
      <c r="T16" s="64">
        <f>SUM('1. Amazonas'!$F$11:$F$49)/(SUM('1. Amazonas'!$F$11:$F$49)+SUM('2. Loreto'!$F$11:$F$49)+SUM('3. San Martín'!$F$11:$F$49)+SUM('4. Ucayali'!$F$11:$F$49))</f>
        <v>0.27391747303986841</v>
      </c>
    </row>
    <row r="17" spans="4:20" ht="17.25" x14ac:dyDescent="0.3">
      <c r="D17" s="32">
        <v>2014</v>
      </c>
      <c r="E17" s="32" t="s">
        <v>6</v>
      </c>
      <c r="F17" s="29">
        <v>41903</v>
      </c>
      <c r="G17" s="36">
        <f>'1. Amazonas'!F17*$T$16+'2. Loreto'!F17*$T$17+'3. San Martín'!F17*$T$18+'4. Ucayali'!F17*$T$19</f>
        <v>147.40443494692522</v>
      </c>
      <c r="H17" s="53">
        <f t="shared" si="1"/>
        <v>5.0182086126549841E-2</v>
      </c>
      <c r="I17" s="36">
        <f t="shared" si="0"/>
        <v>575.30645563573489</v>
      </c>
      <c r="J17" s="32"/>
      <c r="M17" s="69" t="s">
        <v>49</v>
      </c>
      <c r="N17" s="66">
        <f>+'2. Loreto'!N71/1000</f>
        <v>8886.1910000000007</v>
      </c>
      <c r="O17" s="67">
        <f t="shared" si="2"/>
        <v>4.8236809103467306E-3</v>
      </c>
      <c r="P17" s="76">
        <f>+N17/$N$20</f>
        <v>0.38810652460916334</v>
      </c>
      <c r="Q17" s="66">
        <f t="shared" si="3"/>
        <v>8996.6352908697827</v>
      </c>
      <c r="R17" s="67">
        <f>+'2. Loreto'!I50</f>
        <v>1.242875500535412E-2</v>
      </c>
      <c r="T17" s="64">
        <f>SUM('2. Loreto'!$F$11:$F$49)/(SUM('1. Amazonas'!$F$11:$F$49)+SUM('2. Loreto'!$F$11:$F$49)+SUM('3. San Martín'!$F$11:$F$49)+SUM('4. Ucayali'!$F$11:$F$49))</f>
        <v>0.20460953782027705</v>
      </c>
    </row>
    <row r="18" spans="4:20" ht="17.25" x14ac:dyDescent="0.3">
      <c r="D18" s="32">
        <v>2014</v>
      </c>
      <c r="E18" s="32" t="s">
        <v>7</v>
      </c>
      <c r="F18" s="29">
        <v>41993</v>
      </c>
      <c r="G18" s="36">
        <f>'1. Amazonas'!F18*$T$16+'2. Loreto'!F18*$T$17+'3. San Martín'!F18*$T$18+'4. Ucayali'!F18*$T$19</f>
        <v>151.26394042772654</v>
      </c>
      <c r="H18" s="53">
        <f t="shared" si="1"/>
        <v>4.4303570396300618E-2</v>
      </c>
      <c r="I18" s="36">
        <f t="shared" si="0"/>
        <v>581.72368221920669</v>
      </c>
      <c r="J18" s="54">
        <f>+I18/I14-1</f>
        <v>4.4221544592711659E-2</v>
      </c>
      <c r="M18" s="69" t="s">
        <v>50</v>
      </c>
      <c r="N18" s="66">
        <f>+'3. San Martín'!N71/1000</f>
        <v>6307.4790000000003</v>
      </c>
      <c r="O18" s="67">
        <f t="shared" si="2"/>
        <v>1.1138233626337809E-2</v>
      </c>
      <c r="P18" s="76">
        <f>+N18/$N$20</f>
        <v>0.2754806591187699</v>
      </c>
      <c r="Q18" s="66">
        <f t="shared" si="3"/>
        <v>6562.5029821552425</v>
      </c>
      <c r="R18" s="67">
        <f>+'3. San Martín'!I50</f>
        <v>4.0431998609149922E-2</v>
      </c>
      <c r="T18" s="64">
        <f>SUM('3. San Martín'!$F$11:$F$49)/(SUM('1. Amazonas'!$F$11:$F$49)+SUM('2. Loreto'!$F$11:$F$49)+SUM('3. San Martín'!$F$11:$F$49)+SUM('4. Ucayali'!$F$11:$F$49))</f>
        <v>0.2904803574674597</v>
      </c>
    </row>
    <row r="19" spans="4:20" ht="17.25" x14ac:dyDescent="0.3">
      <c r="D19" s="32">
        <v>2015</v>
      </c>
      <c r="E19" s="32" t="s">
        <v>4</v>
      </c>
      <c r="F19" s="29">
        <v>42083</v>
      </c>
      <c r="G19" s="36">
        <f>'1. Amazonas'!F19*$T$16+'2. Loreto'!F19*$T$17+'3. San Martín'!F19*$T$18+'4. Ucayali'!F19*$T$19</f>
        <v>133.6114350695193</v>
      </c>
      <c r="H19" s="53">
        <f t="shared" si="1"/>
        <v>9.1111576339504285E-3</v>
      </c>
      <c r="I19" s="36">
        <f t="shared" si="0"/>
        <v>582.93004569800428</v>
      </c>
      <c r="J19" s="54">
        <f t="shared" ref="J19:J50" si="4">+I19/I15-1</f>
        <v>3.7658858696350217E-2</v>
      </c>
      <c r="M19" s="69" t="s">
        <v>60</v>
      </c>
      <c r="N19" s="66">
        <f>+'4. Ucayali'!N71/1000</f>
        <v>4567.0969999999998</v>
      </c>
      <c r="O19" s="67">
        <f t="shared" si="2"/>
        <v>6.0658724139515249E-3</v>
      </c>
      <c r="P19" s="76">
        <f>+N19/$N$20</f>
        <v>0.19946905757741826</v>
      </c>
      <c r="Q19" s="66">
        <f t="shared" si="3"/>
        <v>4705.9828404436412</v>
      </c>
      <c r="R19" s="67">
        <f>+'4. Ucayali'!I50</f>
        <v>3.0410092109635745E-2</v>
      </c>
      <c r="T19" s="64">
        <f>SUM('4. Ucayali'!$F$11:$F$49)/(SUM('1. Amazonas'!$F$11:$F$49)+SUM('2. Loreto'!$F$11:$F$49)+SUM('3. San Martín'!$F$11:$F$49)+SUM('4. Ucayali'!$F$11:$F$49))</f>
        <v>0.23099263167239484</v>
      </c>
    </row>
    <row r="20" spans="4:20" ht="15.75" x14ac:dyDescent="0.25">
      <c r="D20" s="32">
        <v>2015</v>
      </c>
      <c r="E20" s="32" t="s">
        <v>5</v>
      </c>
      <c r="F20" s="29">
        <v>42173</v>
      </c>
      <c r="G20" s="36">
        <f>'1. Amazonas'!F20*$T$16+'2. Loreto'!F20*$T$17+'3. San Martín'!F20*$T$18+'4. Ucayali'!F20*$T$19</f>
        <v>156.19336935063177</v>
      </c>
      <c r="H20" s="53">
        <f t="shared" si="1"/>
        <v>3.6794725792886451E-2</v>
      </c>
      <c r="I20" s="36">
        <f t="shared" si="0"/>
        <v>588.47317979480283</v>
      </c>
      <c r="J20" s="54">
        <f t="shared" si="4"/>
        <v>3.5565097161604164E-2</v>
      </c>
      <c r="M20" s="68" t="s">
        <v>53</v>
      </c>
      <c r="N20" s="66">
        <f>SUM(N16:N19)</f>
        <v>22896.268000000004</v>
      </c>
      <c r="O20" s="67">
        <f>SUM(O16:O19)</f>
        <v>2.0341905921126304E-2</v>
      </c>
      <c r="P20" s="77">
        <f>SUM(P16:P19)</f>
        <v>1</v>
      </c>
      <c r="Q20" s="66">
        <f>SUM(Q16:Q19)</f>
        <v>23362.021729600896</v>
      </c>
      <c r="R20" s="67">
        <f>+Q20/N20-1</f>
        <v>2.034190592112628E-2</v>
      </c>
      <c r="T20" s="73">
        <f>SUM(T16:T19)</f>
        <v>1</v>
      </c>
    </row>
    <row r="21" spans="4:20" x14ac:dyDescent="0.2">
      <c r="D21" s="32">
        <v>2015</v>
      </c>
      <c r="E21" s="32" t="s">
        <v>6</v>
      </c>
      <c r="F21" s="29">
        <v>42263</v>
      </c>
      <c r="G21" s="36">
        <f>'1. Amazonas'!F21*$T$16+'2. Loreto'!F21*$T$17+'3. San Martín'!F21*$T$18+'4. Ucayali'!F21*$T$19</f>
        <v>150.45617303521831</v>
      </c>
      <c r="H21" s="53">
        <f t="shared" si="1"/>
        <v>2.0703163303003036E-2</v>
      </c>
      <c r="I21" s="36">
        <f t="shared" si="0"/>
        <v>591.5249178830959</v>
      </c>
      <c r="J21" s="54">
        <f t="shared" si="4"/>
        <v>2.819099644803913E-2</v>
      </c>
      <c r="M21" s="65" t="s">
        <v>39</v>
      </c>
    </row>
    <row r="22" spans="4:20" x14ac:dyDescent="0.2">
      <c r="D22" s="32">
        <v>2015</v>
      </c>
      <c r="E22" s="32" t="s">
        <v>7</v>
      </c>
      <c r="F22" s="29">
        <v>42353</v>
      </c>
      <c r="G22" s="36">
        <f>'1. Amazonas'!F22*$T$16+'2. Loreto'!F22*$T$17+'3. San Martín'!F22*$T$18+'4. Ucayali'!F22*$T$19</f>
        <v>153.15700709777514</v>
      </c>
      <c r="H22" s="53">
        <f t="shared" si="1"/>
        <v>1.2514989790002762E-2</v>
      </c>
      <c r="I22" s="36">
        <f t="shared" si="0"/>
        <v>593.41798455314449</v>
      </c>
      <c r="J22" s="54">
        <f t="shared" si="4"/>
        <v>2.0102847264745094E-2</v>
      </c>
      <c r="M22" s="65" t="s">
        <v>34</v>
      </c>
    </row>
    <row r="23" spans="4:20" x14ac:dyDescent="0.2">
      <c r="D23" s="32">
        <v>2016</v>
      </c>
      <c r="E23" s="32" t="s">
        <v>4</v>
      </c>
      <c r="F23" s="29">
        <v>42443</v>
      </c>
      <c r="G23" s="36">
        <f>'1. Amazonas'!F23*$T$16+'2. Loreto'!F23*$T$17+'3. San Martín'!F23*$T$18+'4. Ucayali'!F23*$T$19</f>
        <v>132.24506727879165</v>
      </c>
      <c r="H23" s="53">
        <f t="shared" si="1"/>
        <v>-1.022642852400113E-2</v>
      </c>
      <c r="I23" s="36">
        <f t="shared" si="0"/>
        <v>592.05161676241687</v>
      </c>
      <c r="J23" s="54">
        <f t="shared" si="4"/>
        <v>1.5647797075702963E-2</v>
      </c>
      <c r="M23" s="65" t="s">
        <v>35</v>
      </c>
    </row>
    <row r="24" spans="4:20" x14ac:dyDescent="0.2">
      <c r="D24" s="32">
        <v>2016</v>
      </c>
      <c r="E24" s="32" t="s">
        <v>5</v>
      </c>
      <c r="F24" s="29">
        <v>42533</v>
      </c>
      <c r="G24" s="36">
        <f>'1. Amazonas'!F24*$T$16+'2. Loreto'!F24*$T$17+'3. San Martín'!F24*$T$18+'4. Ucayali'!F24*$T$19</f>
        <v>155.28495305491793</v>
      </c>
      <c r="H24" s="53">
        <f t="shared" si="1"/>
        <v>-5.8159722111799095E-3</v>
      </c>
      <c r="I24" s="36">
        <f t="shared" si="0"/>
        <v>591.14320046670309</v>
      </c>
      <c r="J24" s="54">
        <f t="shared" si="4"/>
        <v>4.5372002727996907E-3</v>
      </c>
    </row>
    <row r="25" spans="4:20" x14ac:dyDescent="0.2">
      <c r="D25" s="32">
        <v>2016</v>
      </c>
      <c r="E25" s="32" t="s">
        <v>6</v>
      </c>
      <c r="F25" s="29">
        <v>42623</v>
      </c>
      <c r="G25" s="36">
        <f>'1. Amazonas'!F25*$T$16+'2. Loreto'!F25*$T$17+'3. San Martín'!F25*$T$18+'4. Ucayali'!F25*$T$19</f>
        <v>148.00370825988256</v>
      </c>
      <c r="H25" s="53">
        <f t="shared" si="1"/>
        <v>-1.6300193776440763E-2</v>
      </c>
      <c r="I25" s="36">
        <f t="shared" si="0"/>
        <v>588.69073569136731</v>
      </c>
      <c r="J25" s="54">
        <f t="shared" si="4"/>
        <v>-4.7913149658536103E-3</v>
      </c>
    </row>
    <row r="26" spans="4:20" x14ac:dyDescent="0.2">
      <c r="D26" s="32">
        <v>2016</v>
      </c>
      <c r="E26" s="32" t="s">
        <v>7</v>
      </c>
      <c r="F26" s="29">
        <v>42713</v>
      </c>
      <c r="G26" s="36">
        <f>'1. Amazonas'!F26*$T$16+'2. Loreto'!F26*$T$17+'3. San Martín'!F26*$T$18+'4. Ucayali'!F26*$T$19</f>
        <v>151.1271685415108</v>
      </c>
      <c r="H26" s="53">
        <f t="shared" si="1"/>
        <v>-1.3253318243340306E-2</v>
      </c>
      <c r="I26" s="36">
        <f t="shared" si="0"/>
        <v>586.66089713510291</v>
      </c>
      <c r="J26" s="54">
        <f t="shared" si="4"/>
        <v>-1.1386725030131717E-2</v>
      </c>
    </row>
    <row r="27" spans="4:20" x14ac:dyDescent="0.2">
      <c r="D27" s="32">
        <v>2017</v>
      </c>
      <c r="E27" s="32" t="s">
        <v>4</v>
      </c>
      <c r="F27" s="29">
        <v>42803</v>
      </c>
      <c r="G27" s="36">
        <f>'1. Amazonas'!F27*$T$16+'2. Loreto'!F27*$T$17+'3. San Martín'!F27*$T$18+'4. Ucayali'!F27*$T$19</f>
        <v>137.12129966645952</v>
      </c>
      <c r="H27" s="53">
        <f t="shared" si="1"/>
        <v>3.6872697696830325E-2</v>
      </c>
      <c r="I27" s="36">
        <f t="shared" si="0"/>
        <v>591.53712952277078</v>
      </c>
      <c r="J27" s="54">
        <f t="shared" si="4"/>
        <v>-8.6899051548838813E-4</v>
      </c>
    </row>
    <row r="28" spans="4:20" x14ac:dyDescent="0.2">
      <c r="D28" s="32">
        <v>2017</v>
      </c>
      <c r="E28" s="32" t="s">
        <v>5</v>
      </c>
      <c r="F28" s="29">
        <v>42893</v>
      </c>
      <c r="G28" s="36">
        <f>'1. Amazonas'!F28*$T$16+'2. Loreto'!F28*$T$17+'3. San Martín'!F28*$T$18+'4. Ucayali'!F28*$T$19</f>
        <v>162.09041356482481</v>
      </c>
      <c r="H28" s="53">
        <f t="shared" si="1"/>
        <v>4.3825627506227649E-2</v>
      </c>
      <c r="I28" s="36">
        <f t="shared" si="0"/>
        <v>598.34259003267766</v>
      </c>
      <c r="J28" s="54">
        <f t="shared" si="4"/>
        <v>1.2178757296524179E-2</v>
      </c>
    </row>
    <row r="29" spans="4:20" x14ac:dyDescent="0.2">
      <c r="D29" s="32">
        <v>2017</v>
      </c>
      <c r="E29" s="32" t="s">
        <v>6</v>
      </c>
      <c r="F29" s="29">
        <v>42983</v>
      </c>
      <c r="G29" s="36">
        <f>'1. Amazonas'!F29*$T$16+'2. Loreto'!F29*$T$17+'3. San Martín'!F29*$T$18+'4. Ucayali'!F29*$T$19</f>
        <v>159.205790668476</v>
      </c>
      <c r="H29" s="53">
        <f t="shared" si="1"/>
        <v>7.5687849583629951E-2</v>
      </c>
      <c r="I29" s="36">
        <f t="shared" si="0"/>
        <v>609.54467244127113</v>
      </c>
      <c r="J29" s="54">
        <f t="shared" si="4"/>
        <v>3.5424265213572115E-2</v>
      </c>
    </row>
    <row r="30" spans="4:20" x14ac:dyDescent="0.2">
      <c r="D30" s="32">
        <v>2017</v>
      </c>
      <c r="E30" s="32" t="s">
        <v>7</v>
      </c>
      <c r="F30" s="29">
        <v>43073</v>
      </c>
      <c r="G30" s="36">
        <f>'1. Amazonas'!F30*$T$16+'2. Loreto'!F30*$T$17+'3. San Martín'!F30*$T$18+'4. Ucayali'!F30*$T$19</f>
        <v>160.15304434946924</v>
      </c>
      <c r="H30" s="53">
        <f t="shared" si="1"/>
        <v>5.9723714108223191E-2</v>
      </c>
      <c r="I30" s="36">
        <f t="shared" si="0"/>
        <v>618.57054824922955</v>
      </c>
      <c r="J30" s="54">
        <f t="shared" si="4"/>
        <v>5.439198567682646E-2</v>
      </c>
    </row>
    <row r="31" spans="4:20" x14ac:dyDescent="0.2">
      <c r="D31" s="32">
        <v>2018</v>
      </c>
      <c r="E31" s="32" t="s">
        <v>4</v>
      </c>
      <c r="F31" s="29">
        <v>43189</v>
      </c>
      <c r="G31" s="36">
        <f>'1. Amazonas'!F31*$T$16+'2. Loreto'!F31*$T$17+'3. San Martín'!F31*$T$18+'4. Ucayali'!F31*$T$19</f>
        <v>144.29051037188285</v>
      </c>
      <c r="H31" s="53">
        <f t="shared" si="1"/>
        <v>5.2283713200371285E-2</v>
      </c>
      <c r="I31" s="36">
        <f t="shared" si="0"/>
        <v>625.73975895465298</v>
      </c>
      <c r="J31" s="54">
        <f t="shared" si="4"/>
        <v>5.7819919874641856E-2</v>
      </c>
    </row>
    <row r="32" spans="4:20" x14ac:dyDescent="0.2">
      <c r="D32" s="32">
        <v>2018</v>
      </c>
      <c r="E32" s="32" t="s">
        <v>5</v>
      </c>
      <c r="F32" s="29">
        <v>43279</v>
      </c>
      <c r="G32" s="36">
        <f>'1. Amazonas'!F32*$T$16+'2. Loreto'!F32*$T$17+'3. San Martín'!F32*$T$18+'4. Ucayali'!F32*$T$19</f>
        <v>169.88319995941714</v>
      </c>
      <c r="H32" s="53">
        <f t="shared" si="1"/>
        <v>4.807678765947343E-2</v>
      </c>
      <c r="I32" s="36">
        <f t="shared" si="0"/>
        <v>633.53254534924531</v>
      </c>
      <c r="J32" s="54">
        <f t="shared" si="4"/>
        <v>5.881238591865201E-2</v>
      </c>
    </row>
    <row r="33" spans="4:10" x14ac:dyDescent="0.2">
      <c r="D33" s="32">
        <v>2018</v>
      </c>
      <c r="E33" s="32" t="s">
        <v>6</v>
      </c>
      <c r="F33" s="29">
        <v>43369</v>
      </c>
      <c r="G33" s="36">
        <f>'1. Amazonas'!F33*$T$16+'2. Loreto'!F33*$T$17+'3. San Martín'!F33*$T$18+'4. Ucayali'!F33*$T$19</f>
        <v>164.69588591140251</v>
      </c>
      <c r="H33" s="53">
        <f t="shared" si="1"/>
        <v>3.4484268567585463E-2</v>
      </c>
      <c r="I33" s="36">
        <f t="shared" si="0"/>
        <v>639.02264059217168</v>
      </c>
      <c r="J33" s="54">
        <f t="shared" si="4"/>
        <v>4.8360636198884421E-2</v>
      </c>
    </row>
    <row r="34" spans="4:10" x14ac:dyDescent="0.2">
      <c r="D34" s="32">
        <v>2018</v>
      </c>
      <c r="E34" s="32" t="s">
        <v>7</v>
      </c>
      <c r="F34" s="29">
        <v>43459</v>
      </c>
      <c r="G34" s="36">
        <f>'1. Amazonas'!F34*$T$16+'2. Loreto'!F34*$T$17+'3. San Martín'!F34*$T$18+'4. Ucayali'!F34*$T$19</f>
        <v>168.96788668924091</v>
      </c>
      <c r="H34" s="53">
        <f t="shared" si="1"/>
        <v>5.5040117255197751E-2</v>
      </c>
      <c r="I34" s="36">
        <f t="shared" si="0"/>
        <v>647.83748293194344</v>
      </c>
      <c r="J34" s="54">
        <f t="shared" si="4"/>
        <v>4.7313818554002518E-2</v>
      </c>
    </row>
    <row r="35" spans="4:10" x14ac:dyDescent="0.2">
      <c r="D35" s="32">
        <v>2019</v>
      </c>
      <c r="E35" s="32" t="s">
        <v>4</v>
      </c>
      <c r="F35" s="29">
        <v>43549</v>
      </c>
      <c r="G35" s="36">
        <f>'1. Amazonas'!F35*$T$16+'2. Loreto'!F35*$T$17+'3. San Martín'!F35*$T$18+'4. Ucayali'!F35*$T$19</f>
        <v>146.89592142141507</v>
      </c>
      <c r="H35" s="53">
        <f t="shared" si="1"/>
        <v>1.8056704095212206E-2</v>
      </c>
      <c r="I35" s="36">
        <f t="shared" si="0"/>
        <v>650.44289398147566</v>
      </c>
      <c r="J35" s="54">
        <f t="shared" si="4"/>
        <v>3.9478288974463149E-2</v>
      </c>
    </row>
    <row r="36" spans="4:10" x14ac:dyDescent="0.2">
      <c r="D36" s="32">
        <v>2019</v>
      </c>
      <c r="E36" s="32" t="s">
        <v>5</v>
      </c>
      <c r="F36" s="29">
        <v>43639</v>
      </c>
      <c r="G36" s="36">
        <f>'1. Amazonas'!F36*$T$16+'2. Loreto'!F36*$T$17+'3. San Martín'!F36*$T$18+'4. Ucayali'!F36*$T$19</f>
        <v>174.42790326058008</v>
      </c>
      <c r="H36" s="53">
        <f t="shared" si="1"/>
        <v>2.6751928985612627E-2</v>
      </c>
      <c r="I36" s="36">
        <f t="shared" si="0"/>
        <v>654.98759728263849</v>
      </c>
      <c r="J36" s="54">
        <f t="shared" si="4"/>
        <v>3.3865745478893539E-2</v>
      </c>
    </row>
    <row r="37" spans="4:10" x14ac:dyDescent="0.2">
      <c r="D37" s="32">
        <v>2019</v>
      </c>
      <c r="E37" s="32" t="s">
        <v>6</v>
      </c>
      <c r="F37" s="29">
        <v>43729</v>
      </c>
      <c r="G37" s="36">
        <f>'1. Amazonas'!F37*$T$16+'2. Loreto'!F37*$T$17+'3. San Martín'!F37*$T$18+'4. Ucayali'!F37*$T$19</f>
        <v>169.33024649867048</v>
      </c>
      <c r="H37" s="53">
        <f t="shared" si="1"/>
        <v>2.813889710494033E-2</v>
      </c>
      <c r="I37" s="36">
        <f t="shared" si="0"/>
        <v>659.62195786990651</v>
      </c>
      <c r="J37" s="54">
        <f t="shared" si="4"/>
        <v>3.2235661100592283E-2</v>
      </c>
    </row>
    <row r="38" spans="4:10" x14ac:dyDescent="0.2">
      <c r="D38" s="32">
        <v>2019</v>
      </c>
      <c r="E38" s="32" t="s">
        <v>7</v>
      </c>
      <c r="F38" s="29">
        <v>43819</v>
      </c>
      <c r="G38" s="36">
        <f>'1. Amazonas'!F38*$T$16+'2. Loreto'!F38*$T$17+'3. San Martín'!F38*$T$18+'4. Ucayali'!F38*$T$19</f>
        <v>171.29991333865985</v>
      </c>
      <c r="H38" s="53">
        <f t="shared" si="1"/>
        <v>1.3801596830691931E-2</v>
      </c>
      <c r="I38" s="36">
        <f t="shared" si="0"/>
        <v>661.95398451932545</v>
      </c>
      <c r="J38" s="54">
        <f t="shared" si="4"/>
        <v>2.1790189606650134E-2</v>
      </c>
    </row>
    <row r="39" spans="4:10" x14ac:dyDescent="0.2">
      <c r="D39" s="32">
        <v>2020</v>
      </c>
      <c r="E39" s="32" t="s">
        <v>4</v>
      </c>
      <c r="F39" s="29">
        <v>43909</v>
      </c>
      <c r="G39" s="36">
        <f>'1. Amazonas'!F39*$T$16+'2. Loreto'!F39*$T$17+'3. San Martín'!F39*$T$18+'4. Ucayali'!F39*$T$19</f>
        <v>150.96821262042755</v>
      </c>
      <c r="H39" s="53">
        <f t="shared" si="1"/>
        <v>2.7722289084731511E-2</v>
      </c>
      <c r="I39" s="36">
        <f t="shared" si="0"/>
        <v>666.02627571833796</v>
      </c>
      <c r="J39" s="54">
        <f t="shared" si="4"/>
        <v>2.3958108976291026E-2</v>
      </c>
    </row>
    <row r="40" spans="4:10" x14ac:dyDescent="0.2">
      <c r="D40" s="32">
        <v>2020</v>
      </c>
      <c r="E40" s="32" t="s">
        <v>5</v>
      </c>
      <c r="F40" s="29">
        <v>43999</v>
      </c>
      <c r="G40" s="36">
        <f>'1. Amazonas'!F40*$T$16+'2. Loreto'!F40*$T$17+'3. San Martín'!F40*$T$18+'4. Ucayali'!F40*$T$19</f>
        <v>140.08005436413828</v>
      </c>
      <c r="H40" s="53">
        <f t="shared" si="1"/>
        <v>-0.19691716895277422</v>
      </c>
      <c r="I40" s="36">
        <f t="shared" si="0"/>
        <v>631.67842682189621</v>
      </c>
      <c r="J40" s="54">
        <f t="shared" si="4"/>
        <v>-3.5587193646788973E-2</v>
      </c>
    </row>
    <row r="41" spans="4:10" x14ac:dyDescent="0.2">
      <c r="D41" s="32">
        <v>2020</v>
      </c>
      <c r="E41" s="32" t="s">
        <v>6</v>
      </c>
      <c r="F41" s="29">
        <v>44089</v>
      </c>
      <c r="G41" s="36">
        <f>'1. Amazonas'!F41*$T$16+'2. Loreto'!F41*$T$17+'3. San Martín'!F41*$T$18+'4. Ucayali'!F41*$T$19</f>
        <v>154.06889618816925</v>
      </c>
      <c r="H41" s="53">
        <f t="shared" si="1"/>
        <v>-9.0127727479691888E-2</v>
      </c>
      <c r="I41" s="36">
        <f t="shared" si="0"/>
        <v>616.41707651139495</v>
      </c>
      <c r="J41" s="54">
        <f t="shared" si="4"/>
        <v>-6.5499458959843548E-2</v>
      </c>
    </row>
    <row r="42" spans="4:10" x14ac:dyDescent="0.2">
      <c r="D42" s="32">
        <v>2020</v>
      </c>
      <c r="E42" s="32" t="s">
        <v>7</v>
      </c>
      <c r="F42" s="29">
        <v>44179</v>
      </c>
      <c r="G42" s="36">
        <f>'1. Amazonas'!F42*$T$16+'2. Loreto'!F42*$T$17+'3. San Martín'!F42*$T$18+'4. Ucayali'!F42*$T$19</f>
        <v>167.20333160010651</v>
      </c>
      <c r="H42" s="53">
        <f t="shared" si="1"/>
        <v>-2.3914674903859456E-2</v>
      </c>
      <c r="I42" s="36">
        <f t="shared" si="0"/>
        <v>612.32049477284158</v>
      </c>
      <c r="J42" s="54">
        <f t="shared" si="4"/>
        <v>-7.4980271902925333E-2</v>
      </c>
    </row>
    <row r="43" spans="4:10" x14ac:dyDescent="0.2">
      <c r="D43" s="32">
        <v>2021</v>
      </c>
      <c r="E43" s="32" t="s">
        <v>4</v>
      </c>
      <c r="F43" s="29">
        <v>44269</v>
      </c>
      <c r="G43" s="36">
        <v>144</v>
      </c>
      <c r="H43" s="53">
        <f t="shared" si="1"/>
        <v>-4.6156820031693746E-2</v>
      </c>
      <c r="I43" s="36">
        <f t="shared" si="0"/>
        <v>605.35228215241398</v>
      </c>
      <c r="J43" s="54">
        <f t="shared" si="4"/>
        <v>-9.1098498329490796E-2</v>
      </c>
    </row>
    <row r="44" spans="4:10" x14ac:dyDescent="0.2">
      <c r="D44" s="32">
        <v>2021</v>
      </c>
      <c r="E44" s="32" t="s">
        <v>5</v>
      </c>
      <c r="F44" s="29">
        <v>44359</v>
      </c>
      <c r="G44" s="36">
        <v>164</v>
      </c>
      <c r="H44" s="53">
        <f t="shared" si="1"/>
        <v>0.17075911159829937</v>
      </c>
      <c r="I44" s="36">
        <f t="shared" si="0"/>
        <v>629.27222778827581</v>
      </c>
      <c r="J44" s="54">
        <f t="shared" si="4"/>
        <v>-3.8092151503835714E-3</v>
      </c>
    </row>
    <row r="45" spans="4:10" x14ac:dyDescent="0.2">
      <c r="D45" s="32">
        <v>2021</v>
      </c>
      <c r="E45" s="32" t="s">
        <v>6</v>
      </c>
      <c r="F45" s="29">
        <v>44449</v>
      </c>
      <c r="G45" s="36">
        <v>167</v>
      </c>
      <c r="H45" s="53">
        <f t="shared" si="1"/>
        <v>8.3930657853468205E-2</v>
      </c>
      <c r="I45" s="36">
        <f t="shared" si="0"/>
        <v>642.20333160010648</v>
      </c>
      <c r="J45" s="54">
        <f t="shared" si="4"/>
        <v>4.1832480103647596E-2</v>
      </c>
    </row>
    <row r="46" spans="4:10" x14ac:dyDescent="0.2">
      <c r="D46" s="32">
        <v>2021</v>
      </c>
      <c r="E46" s="32" t="s">
        <v>7</v>
      </c>
      <c r="F46" s="29">
        <v>44539</v>
      </c>
      <c r="G46" s="36">
        <v>169</v>
      </c>
      <c r="H46" s="53">
        <f t="shared" si="1"/>
        <v>1.0745410289972668E-2</v>
      </c>
      <c r="I46" s="36">
        <f>+SUM(G43:G46)</f>
        <v>644</v>
      </c>
      <c r="J46" s="54">
        <f t="shared" si="4"/>
        <v>5.1736803679763854E-2</v>
      </c>
    </row>
    <row r="47" spans="4:10" x14ac:dyDescent="0.2">
      <c r="D47" s="32">
        <v>2022</v>
      </c>
      <c r="E47" s="32" t="s">
        <v>4</v>
      </c>
      <c r="F47" s="29">
        <v>44629</v>
      </c>
      <c r="G47" s="36">
        <v>158</v>
      </c>
      <c r="H47" s="53">
        <f t="shared" si="1"/>
        <v>9.7222222222222321E-2</v>
      </c>
      <c r="I47" s="36">
        <f t="shared" si="0"/>
        <v>658</v>
      </c>
      <c r="J47" s="54">
        <f t="shared" si="4"/>
        <v>8.6970379727304925E-2</v>
      </c>
    </row>
    <row r="48" spans="4:10" x14ac:dyDescent="0.2">
      <c r="D48" s="32">
        <v>2022</v>
      </c>
      <c r="E48" s="32" t="s">
        <v>5</v>
      </c>
      <c r="F48" s="29">
        <v>44719</v>
      </c>
      <c r="G48" s="36">
        <v>179</v>
      </c>
      <c r="H48" s="53">
        <f t="shared" si="1"/>
        <v>9.1463414634146423E-2</v>
      </c>
      <c r="I48" s="36">
        <f t="shared" si="0"/>
        <v>673</v>
      </c>
      <c r="J48" s="54">
        <f t="shared" si="4"/>
        <v>6.9489436019472217E-2</v>
      </c>
    </row>
    <row r="49" spans="3:21" x14ac:dyDescent="0.2">
      <c r="D49" s="32">
        <v>2022</v>
      </c>
      <c r="E49" s="32" t="s">
        <v>6</v>
      </c>
      <c r="F49" s="29">
        <v>44809</v>
      </c>
      <c r="G49" s="36">
        <v>169</v>
      </c>
      <c r="H49" s="53">
        <f t="shared" si="1"/>
        <v>1.1976047904191711E-2</v>
      </c>
      <c r="I49" s="36">
        <f t="shared" si="0"/>
        <v>675</v>
      </c>
      <c r="J49" s="54">
        <f t="shared" si="4"/>
        <v>5.1068978913855423E-2</v>
      </c>
    </row>
    <row r="50" spans="3:21" x14ac:dyDescent="0.2">
      <c r="D50" s="32">
        <v>2022</v>
      </c>
      <c r="E50" s="32" t="s">
        <v>7</v>
      </c>
      <c r="F50" s="29">
        <v>44899</v>
      </c>
      <c r="G50" s="74">
        <v>184</v>
      </c>
      <c r="H50" s="53">
        <f t="shared" si="1"/>
        <v>8.8757396449704151E-2</v>
      </c>
      <c r="I50" s="36">
        <f t="shared" si="0"/>
        <v>690</v>
      </c>
      <c r="J50" s="75">
        <f t="shared" si="4"/>
        <v>7.1428571428571397E-2</v>
      </c>
    </row>
    <row r="52" spans="3:21" x14ac:dyDescent="0.2">
      <c r="D52" s="26" t="s">
        <v>16</v>
      </c>
    </row>
    <row r="53" spans="3:21" x14ac:dyDescent="0.2">
      <c r="D53" s="26" t="s">
        <v>12</v>
      </c>
    </row>
    <row r="56" spans="3:21" ht="15" x14ac:dyDescent="0.25">
      <c r="C56" s="51" t="s">
        <v>31</v>
      </c>
      <c r="D56" s="27"/>
      <c r="E56" s="27"/>
      <c r="F56" s="27"/>
      <c r="G56" s="27"/>
      <c r="H56" s="30"/>
      <c r="I56" s="27"/>
      <c r="J56" s="27"/>
      <c r="K56" s="27"/>
      <c r="L56" s="27"/>
      <c r="M56" s="27"/>
      <c r="N56" s="27"/>
      <c r="O56" s="27"/>
      <c r="P56" s="27"/>
      <c r="Q56" s="27"/>
      <c r="R56" s="27"/>
      <c r="T56" s="27"/>
    </row>
    <row r="57" spans="3:21" x14ac:dyDescent="0.2">
      <c r="U57" s="27"/>
    </row>
    <row r="58" spans="3:21" x14ac:dyDescent="0.2">
      <c r="D58" s="46" t="s">
        <v>17</v>
      </c>
      <c r="E58" s="40"/>
      <c r="F58" s="41"/>
      <c r="G58" s="47">
        <v>2013</v>
      </c>
      <c r="H58" s="47">
        <v>2014</v>
      </c>
      <c r="I58" s="47">
        <v>2015</v>
      </c>
      <c r="J58" s="47">
        <v>2016</v>
      </c>
      <c r="K58" s="47">
        <v>2017</v>
      </c>
      <c r="L58" s="47">
        <v>2018</v>
      </c>
      <c r="M58" s="47">
        <v>2019</v>
      </c>
      <c r="N58" s="47">
        <v>2020</v>
      </c>
      <c r="O58" s="47">
        <v>2021</v>
      </c>
    </row>
    <row r="59" spans="3:21" x14ac:dyDescent="0.2">
      <c r="D59" s="37" t="s">
        <v>18</v>
      </c>
      <c r="E59" s="38"/>
      <c r="F59" s="39"/>
      <c r="G59" s="58">
        <f>'1. Amazonas'!F59+'2. Loreto'!F59+'3. San Martín'!F59+'4. Ucayali'!F59</f>
        <v>3119610</v>
      </c>
      <c r="H59" s="58">
        <f>'1. Amazonas'!G59+'2. Loreto'!G59+'3. San Martín'!G59+'4. Ucayali'!G59</f>
        <v>3305506</v>
      </c>
      <c r="I59" s="58">
        <f>'1. Amazonas'!H59+'2. Loreto'!H59+'3. San Martín'!H59+'4. Ucayali'!H59</f>
        <v>3498487</v>
      </c>
      <c r="J59" s="58">
        <f>'1. Amazonas'!I59+'2. Loreto'!I59+'3. San Martín'!I59+'4. Ucayali'!I59</f>
        <v>3493208</v>
      </c>
      <c r="K59" s="58">
        <f>'1. Amazonas'!J59+'2. Loreto'!J59+'3. San Martín'!J59+'4. Ucayali'!J59</f>
        <v>3789041</v>
      </c>
      <c r="L59" s="58">
        <f>'1. Amazonas'!K59+'2. Loreto'!K59+'3. San Martín'!K59+'4. Ucayali'!K59</f>
        <v>3923871</v>
      </c>
      <c r="M59" s="58">
        <f>'1. Amazonas'!L59+'2. Loreto'!L59+'3. San Martín'!L59+'4. Ucayali'!L59</f>
        <v>3885539</v>
      </c>
      <c r="N59" s="58">
        <f>'1. Amazonas'!M59+'2. Loreto'!M59+'3. San Martín'!M59+'4. Ucayali'!M59</f>
        <v>3940720</v>
      </c>
      <c r="O59" s="58">
        <f>'1. Amazonas'!N59+'2. Loreto'!N59+'3. San Martín'!N59+'4. Ucayali'!N59</f>
        <v>3918959</v>
      </c>
      <c r="Q59" s="72"/>
    </row>
    <row r="60" spans="3:21" x14ac:dyDescent="0.2">
      <c r="D60" s="37" t="s">
        <v>19</v>
      </c>
      <c r="E60" s="38"/>
      <c r="F60" s="39"/>
      <c r="G60" s="58">
        <f>'1. Amazonas'!F60+'2. Loreto'!F60+'3. San Martín'!F60+'4. Ucayali'!F60</f>
        <v>86508</v>
      </c>
      <c r="H60" s="58">
        <f>'1. Amazonas'!G60+'2. Loreto'!G60+'3. San Martín'!G60+'4. Ucayali'!G60</f>
        <v>80287</v>
      </c>
      <c r="I60" s="58">
        <f>'1. Amazonas'!H60+'2. Loreto'!H60+'3. San Martín'!H60+'4. Ucayali'!H60</f>
        <v>93420</v>
      </c>
      <c r="J60" s="58">
        <f>'1. Amazonas'!I60+'2. Loreto'!I60+'3. San Martín'!I60+'4. Ucayali'!I60</f>
        <v>61601</v>
      </c>
      <c r="K60" s="58">
        <f>'1. Amazonas'!J60+'2. Loreto'!J60+'3. San Martín'!J60+'4. Ucayali'!J60</f>
        <v>69658</v>
      </c>
      <c r="L60" s="58">
        <f>'1. Amazonas'!K60+'2. Loreto'!K60+'3. San Martín'!K60+'4. Ucayali'!K60</f>
        <v>68657</v>
      </c>
      <c r="M60" s="58">
        <f>'1. Amazonas'!L60+'2. Loreto'!L60+'3. San Martín'!L60+'4. Ucayali'!L60</f>
        <v>77047</v>
      </c>
      <c r="N60" s="58">
        <f>'1. Amazonas'!M60+'2. Loreto'!M60+'3. San Martín'!M60+'4. Ucayali'!M60</f>
        <v>90783</v>
      </c>
      <c r="O60" s="58">
        <f>'1. Amazonas'!N60+'2. Loreto'!N60+'3. San Martín'!N60+'4. Ucayali'!N60</f>
        <v>91045</v>
      </c>
      <c r="Q60" s="72"/>
    </row>
    <row r="61" spans="3:21" x14ac:dyDescent="0.2">
      <c r="D61" s="37" t="s">
        <v>20</v>
      </c>
      <c r="E61" s="38"/>
      <c r="F61" s="39"/>
      <c r="G61" s="58">
        <f>'1. Amazonas'!F61+'2. Loreto'!F61+'3. San Martín'!F61+'4. Ucayali'!F61</f>
        <v>2771608</v>
      </c>
      <c r="H61" s="58">
        <f>'1. Amazonas'!G61+'2. Loreto'!G61+'3. San Martín'!G61+'4. Ucayali'!G61</f>
        <v>2855425</v>
      </c>
      <c r="I61" s="58">
        <f>'1. Amazonas'!H61+'2. Loreto'!H61+'3. San Martín'!H61+'4. Ucayali'!H61</f>
        <v>2423523</v>
      </c>
      <c r="J61" s="58">
        <f>'1. Amazonas'!I61+'2. Loreto'!I61+'3. San Martín'!I61+'4. Ucayali'!I61</f>
        <v>1178595</v>
      </c>
      <c r="K61" s="58">
        <f>'1. Amazonas'!J61+'2. Loreto'!J61+'3. San Martín'!J61+'4. Ucayali'!J61</f>
        <v>1419084</v>
      </c>
      <c r="L61" s="58">
        <f>'1. Amazonas'!K61+'2. Loreto'!K61+'3. San Martín'!K61+'4. Ucayali'!K61</f>
        <v>2021559</v>
      </c>
      <c r="M61" s="58">
        <f>'1. Amazonas'!L61+'2. Loreto'!L61+'3. San Martín'!L61+'4. Ucayali'!L61</f>
        <v>2272599</v>
      </c>
      <c r="N61" s="58">
        <f>'1. Amazonas'!M61+'2. Loreto'!M61+'3. San Martín'!M61+'4. Ucayali'!M61</f>
        <v>1656188</v>
      </c>
      <c r="O61" s="58">
        <f>'1. Amazonas'!N61+'2. Loreto'!N61+'3. San Martín'!N61+'4. Ucayali'!N61</f>
        <v>1791456</v>
      </c>
      <c r="Q61" s="72"/>
    </row>
    <row r="62" spans="3:21" x14ac:dyDescent="0.2">
      <c r="D62" s="37" t="s">
        <v>21</v>
      </c>
      <c r="E62" s="38"/>
      <c r="F62" s="39"/>
      <c r="G62" s="58">
        <f>'1. Amazonas'!F62+'2. Loreto'!F62+'3. San Martín'!F62+'4. Ucayali'!F62</f>
        <v>1946904</v>
      </c>
      <c r="H62" s="58">
        <f>'1. Amazonas'!G62+'2. Loreto'!G62+'3. San Martín'!G62+'4. Ucayali'!G62</f>
        <v>1967441</v>
      </c>
      <c r="I62" s="58">
        <f>'1. Amazonas'!H62+'2. Loreto'!H62+'3. San Martín'!H62+'4. Ucayali'!H62</f>
        <v>1979176</v>
      </c>
      <c r="J62" s="58">
        <f>'1. Amazonas'!I62+'2. Loreto'!I62+'3. San Martín'!I62+'4. Ucayali'!I62</f>
        <v>1950043</v>
      </c>
      <c r="K62" s="58">
        <f>'1. Amazonas'!J62+'2. Loreto'!J62+'3. San Martín'!J62+'4. Ucayali'!J62</f>
        <v>1949334</v>
      </c>
      <c r="L62" s="58">
        <f>'1. Amazonas'!K62+'2. Loreto'!K62+'3. San Martín'!K62+'4. Ucayali'!K62</f>
        <v>1971844</v>
      </c>
      <c r="M62" s="58">
        <f>'1. Amazonas'!L62+'2. Loreto'!L62+'3. San Martín'!L62+'4. Ucayali'!L62</f>
        <v>1988527</v>
      </c>
      <c r="N62" s="58">
        <f>'1. Amazonas'!M62+'2. Loreto'!M62+'3. San Martín'!M62+'4. Ucayali'!M62</f>
        <v>1729506</v>
      </c>
      <c r="O62" s="58">
        <f>'1. Amazonas'!N62+'2. Loreto'!N62+'3. San Martín'!N62+'4. Ucayali'!N62</f>
        <v>2038268</v>
      </c>
      <c r="Q62" s="72"/>
    </row>
    <row r="63" spans="3:21" x14ac:dyDescent="0.2">
      <c r="D63" s="37" t="s">
        <v>22</v>
      </c>
      <c r="E63" s="38"/>
      <c r="F63" s="39"/>
      <c r="G63" s="58">
        <f>'1. Amazonas'!F63+'2. Loreto'!F63+'3. San Martín'!F63+'4. Ucayali'!F63</f>
        <v>203174</v>
      </c>
      <c r="H63" s="58">
        <f>'1. Amazonas'!G63+'2. Loreto'!G63+'3. San Martín'!G63+'4. Ucayali'!G63</f>
        <v>214629</v>
      </c>
      <c r="I63" s="58">
        <f>'1. Amazonas'!H63+'2. Loreto'!H63+'3. San Martín'!H63+'4. Ucayali'!H63</f>
        <v>229387</v>
      </c>
      <c r="J63" s="58">
        <f>'1. Amazonas'!I63+'2. Loreto'!I63+'3. San Martín'!I63+'4. Ucayali'!I63</f>
        <v>236698</v>
      </c>
      <c r="K63" s="58">
        <f>'1. Amazonas'!J63+'2. Loreto'!J63+'3. San Martín'!J63+'4. Ucayali'!J63</f>
        <v>218814</v>
      </c>
      <c r="L63" s="58">
        <f>'1. Amazonas'!K63+'2. Loreto'!K63+'3. San Martín'!K63+'4. Ucayali'!K63</f>
        <v>241669</v>
      </c>
      <c r="M63" s="58">
        <f>'1. Amazonas'!L63+'2. Loreto'!L63+'3. San Martín'!L63+'4. Ucayali'!L63</f>
        <v>240788</v>
      </c>
      <c r="N63" s="58">
        <f>'1. Amazonas'!M63+'2. Loreto'!M63+'3. San Martín'!M63+'4. Ucayali'!M63</f>
        <v>208967</v>
      </c>
      <c r="O63" s="58">
        <f>'1. Amazonas'!N63+'2. Loreto'!N63+'3. San Martín'!N63+'4. Ucayali'!N63</f>
        <v>235669</v>
      </c>
      <c r="Q63" s="72"/>
    </row>
    <row r="64" spans="3:21" x14ac:dyDescent="0.2">
      <c r="D64" s="37" t="s">
        <v>23</v>
      </c>
      <c r="E64" s="38"/>
      <c r="F64" s="39"/>
      <c r="G64" s="58">
        <f>'1. Amazonas'!F64+'2. Loreto'!F64+'3. San Martín'!F64+'4. Ucayali'!F64</f>
        <v>1413641</v>
      </c>
      <c r="H64" s="58">
        <f>'1. Amazonas'!G64+'2. Loreto'!G64+'3. San Martín'!G64+'4. Ucayali'!G64</f>
        <v>1432135</v>
      </c>
      <c r="I64" s="58">
        <f>'1. Amazonas'!H64+'2. Loreto'!H64+'3. San Martín'!H64+'4. Ucayali'!H64</f>
        <v>1391314</v>
      </c>
      <c r="J64" s="58">
        <f>'1. Amazonas'!I64+'2. Loreto'!I64+'3. San Martín'!I64+'4. Ucayali'!I64</f>
        <v>1357429</v>
      </c>
      <c r="K64" s="58">
        <f>'1. Amazonas'!J64+'2. Loreto'!J64+'3. San Martín'!J64+'4. Ucayali'!J64</f>
        <v>1576349</v>
      </c>
      <c r="L64" s="58">
        <f>'1. Amazonas'!K64+'2. Loreto'!K64+'3. San Martín'!K64+'4. Ucayali'!K64</f>
        <v>1570947</v>
      </c>
      <c r="M64" s="58">
        <f>'1. Amazonas'!L64+'2. Loreto'!L64+'3. San Martín'!L64+'4. Ucayali'!L64</f>
        <v>1508915</v>
      </c>
      <c r="N64" s="58">
        <f>'1. Amazonas'!M64+'2. Loreto'!M64+'3. San Martín'!M64+'4. Ucayali'!M64</f>
        <v>1320192</v>
      </c>
      <c r="O64" s="58">
        <f>'1. Amazonas'!N64+'2. Loreto'!N64+'3. San Martín'!N64+'4. Ucayali'!N64</f>
        <v>1622366</v>
      </c>
      <c r="Q64" s="72"/>
    </row>
    <row r="65" spans="3:21" x14ac:dyDescent="0.2">
      <c r="D65" s="37" t="s">
        <v>24</v>
      </c>
      <c r="E65" s="38"/>
      <c r="F65" s="39"/>
      <c r="G65" s="58">
        <f>'1. Amazonas'!F65+'2. Loreto'!F65+'3. San Martín'!F65+'4. Ucayali'!F65</f>
        <v>2967538</v>
      </c>
      <c r="H65" s="58">
        <f>'1. Amazonas'!G65+'2. Loreto'!G65+'3. San Martín'!G65+'4. Ucayali'!G65</f>
        <v>3022554</v>
      </c>
      <c r="I65" s="58">
        <f>'1. Amazonas'!H65+'2. Loreto'!H65+'3. San Martín'!H65+'4. Ucayali'!H65</f>
        <v>3118868</v>
      </c>
      <c r="J65" s="58">
        <f>'1. Amazonas'!I65+'2. Loreto'!I65+'3. San Martín'!I65+'4. Ucayali'!I65</f>
        <v>3182616</v>
      </c>
      <c r="K65" s="58">
        <f>'1. Amazonas'!J65+'2. Loreto'!J65+'3. San Martín'!J65+'4. Ucayali'!J65</f>
        <v>3213302</v>
      </c>
      <c r="L65" s="58">
        <f>'1. Amazonas'!K65+'2. Loreto'!K65+'3. San Martín'!K65+'4. Ucayali'!K65</f>
        <v>3285083</v>
      </c>
      <c r="M65" s="58">
        <f>'1. Amazonas'!L65+'2. Loreto'!L65+'3. San Martín'!L65+'4. Ucayali'!L65</f>
        <v>3367266</v>
      </c>
      <c r="N65" s="58">
        <f>'1. Amazonas'!M65+'2. Loreto'!M65+'3. San Martín'!M65+'4. Ucayali'!M65</f>
        <v>2939136</v>
      </c>
      <c r="O65" s="58">
        <f>'1. Amazonas'!N65+'2. Loreto'!N65+'3. San Martín'!N65+'4. Ucayali'!N65</f>
        <v>3403585</v>
      </c>
      <c r="Q65" s="72"/>
    </row>
    <row r="66" spans="3:21" x14ac:dyDescent="0.2">
      <c r="D66" s="37" t="s">
        <v>25</v>
      </c>
      <c r="E66" s="38"/>
      <c r="F66" s="39"/>
      <c r="G66" s="58">
        <f>'1. Amazonas'!F66+'2. Loreto'!F66+'3. San Martín'!F66+'4. Ucayali'!F66</f>
        <v>791720</v>
      </c>
      <c r="H66" s="58">
        <f>'1. Amazonas'!G66+'2. Loreto'!G66+'3. San Martín'!G66+'4. Ucayali'!G66</f>
        <v>815879</v>
      </c>
      <c r="I66" s="58">
        <f>'1. Amazonas'!H66+'2. Loreto'!H66+'3. San Martín'!H66+'4. Ucayali'!H66</f>
        <v>848302</v>
      </c>
      <c r="J66" s="58">
        <f>'1. Amazonas'!I66+'2. Loreto'!I66+'3. San Martín'!I66+'4. Ucayali'!I66</f>
        <v>885809</v>
      </c>
      <c r="K66" s="58">
        <f>'1. Amazonas'!J66+'2. Loreto'!J66+'3. San Martín'!J66+'4. Ucayali'!J66</f>
        <v>932140</v>
      </c>
      <c r="L66" s="58">
        <f>'1. Amazonas'!K66+'2. Loreto'!K66+'3. San Martín'!K66+'4. Ucayali'!K66</f>
        <v>978748</v>
      </c>
      <c r="M66" s="58">
        <f>'1. Amazonas'!L66+'2. Loreto'!L66+'3. San Martín'!L66+'4. Ucayali'!L66</f>
        <v>1005981</v>
      </c>
      <c r="N66" s="58">
        <f>'1. Amazonas'!M66+'2. Loreto'!M66+'3. San Martín'!M66+'4. Ucayali'!M66</f>
        <v>667496</v>
      </c>
      <c r="O66" s="58">
        <f>'1. Amazonas'!N66+'2. Loreto'!N66+'3. San Martín'!N66+'4. Ucayali'!N66</f>
        <v>750012</v>
      </c>
      <c r="Q66" s="72"/>
    </row>
    <row r="67" spans="3:21" x14ac:dyDescent="0.2">
      <c r="D67" s="37" t="s">
        <v>26</v>
      </c>
      <c r="E67" s="38"/>
      <c r="F67" s="39"/>
      <c r="G67" s="58">
        <f>'1. Amazonas'!F67+'2. Loreto'!F67+'3. San Martín'!F67+'4. Ucayali'!F67</f>
        <v>586888</v>
      </c>
      <c r="H67" s="58">
        <f>'1. Amazonas'!G67+'2. Loreto'!G67+'3. San Martín'!G67+'4. Ucayali'!G67</f>
        <v>613265</v>
      </c>
      <c r="I67" s="58">
        <f>'1. Amazonas'!H67+'2. Loreto'!H67+'3. San Martín'!H67+'4. Ucayali'!H67</f>
        <v>630629</v>
      </c>
      <c r="J67" s="58">
        <f>'1. Amazonas'!I67+'2. Loreto'!I67+'3. San Martín'!I67+'4. Ucayali'!I67</f>
        <v>649381</v>
      </c>
      <c r="K67" s="58">
        <f>'1. Amazonas'!J67+'2. Loreto'!J67+'3. San Martín'!J67+'4. Ucayali'!J67</f>
        <v>662590</v>
      </c>
      <c r="L67" s="58">
        <f>'1. Amazonas'!K67+'2. Loreto'!K67+'3. San Martín'!K67+'4. Ucayali'!K67</f>
        <v>685085</v>
      </c>
      <c r="M67" s="58">
        <f>'1. Amazonas'!L67+'2. Loreto'!L67+'3. San Martín'!L67+'4. Ucayali'!L67</f>
        <v>712738</v>
      </c>
      <c r="N67" s="58">
        <f>'1. Amazonas'!M67+'2. Loreto'!M67+'3. San Martín'!M67+'4. Ucayali'!M67</f>
        <v>364296</v>
      </c>
      <c r="O67" s="58">
        <f>'1. Amazonas'!N67+'2. Loreto'!N67+'3. San Martín'!N67+'4. Ucayali'!N67</f>
        <v>517108</v>
      </c>
      <c r="Q67" s="72"/>
    </row>
    <row r="68" spans="3:21" x14ac:dyDescent="0.2">
      <c r="D68" s="37" t="s">
        <v>27</v>
      </c>
      <c r="E68" s="38"/>
      <c r="F68" s="39"/>
      <c r="G68" s="58">
        <f>'1. Amazonas'!F68+'2. Loreto'!F68+'3. San Martín'!F68+'4. Ucayali'!F68</f>
        <v>508361</v>
      </c>
      <c r="H68" s="58">
        <f>'1. Amazonas'!G68+'2. Loreto'!G68+'3. San Martín'!G68+'4. Ucayali'!G68</f>
        <v>558945</v>
      </c>
      <c r="I68" s="58">
        <f>'1. Amazonas'!H68+'2. Loreto'!H68+'3. San Martín'!H68+'4. Ucayali'!H68</f>
        <v>619146</v>
      </c>
      <c r="J68" s="58">
        <f>'1. Amazonas'!I68+'2. Loreto'!I68+'3. San Martín'!I68+'4. Ucayali'!I68</f>
        <v>690771</v>
      </c>
      <c r="K68" s="58">
        <f>'1. Amazonas'!J68+'2. Loreto'!J68+'3. San Martín'!J68+'4. Ucayali'!J68</f>
        <v>757246</v>
      </c>
      <c r="L68" s="58">
        <f>'1. Amazonas'!K68+'2. Loreto'!K68+'3. San Martín'!K68+'4. Ucayali'!K68</f>
        <v>802156</v>
      </c>
      <c r="M68" s="58">
        <f>'1. Amazonas'!L68+'2. Loreto'!L68+'3. San Martín'!L68+'4. Ucayali'!L68</f>
        <v>863857</v>
      </c>
      <c r="N68" s="58">
        <f>'1. Amazonas'!M68+'2. Loreto'!M68+'3. San Martín'!M68+'4. Ucayali'!M68</f>
        <v>919464</v>
      </c>
      <c r="O68" s="58">
        <f>'1. Amazonas'!N68+'2. Loreto'!N68+'3. San Martín'!N68+'4. Ucayali'!N68</f>
        <v>1008649</v>
      </c>
      <c r="Q68" s="72"/>
    </row>
    <row r="69" spans="3:21" x14ac:dyDescent="0.2">
      <c r="D69" s="37" t="s">
        <v>28</v>
      </c>
      <c r="E69" s="38"/>
      <c r="F69" s="39"/>
      <c r="G69" s="58">
        <f>'1. Amazonas'!F69+'2. Loreto'!F69+'3. San Martín'!F69+'4. Ucayali'!F69</f>
        <v>1514640</v>
      </c>
      <c r="H69" s="58">
        <f>'1. Amazonas'!G69+'2. Loreto'!G69+'3. San Martín'!G69+'4. Ucayali'!G69</f>
        <v>1612273</v>
      </c>
      <c r="I69" s="58">
        <f>'1. Amazonas'!H69+'2. Loreto'!H69+'3. San Martín'!H69+'4. Ucayali'!H69</f>
        <v>1671130</v>
      </c>
      <c r="J69" s="58">
        <f>'1. Amazonas'!I69+'2. Loreto'!I69+'3. San Martín'!I69+'4. Ucayali'!I69</f>
        <v>1753667</v>
      </c>
      <c r="K69" s="58">
        <f>'1. Amazonas'!J69+'2. Loreto'!J69+'3. San Martín'!J69+'4. Ucayali'!J69</f>
        <v>1840028</v>
      </c>
      <c r="L69" s="58">
        <f>'1. Amazonas'!K69+'2. Loreto'!K69+'3. San Martín'!K69+'4. Ucayali'!K69</f>
        <v>1930697</v>
      </c>
      <c r="M69" s="58">
        <f>'1. Amazonas'!L69+'2. Loreto'!L69+'3. San Martín'!L69+'4. Ucayali'!L69</f>
        <v>2001499</v>
      </c>
      <c r="N69" s="58">
        <f>'1. Amazonas'!M69+'2. Loreto'!M69+'3. San Martín'!M69+'4. Ucayali'!M69</f>
        <v>2076129</v>
      </c>
      <c r="O69" s="58">
        <f>'1. Amazonas'!N69+'2. Loreto'!N69+'3. San Martín'!N69+'4. Ucayali'!N69</f>
        <v>2124587</v>
      </c>
      <c r="Q69" s="72"/>
    </row>
    <row r="70" spans="3:21" x14ac:dyDescent="0.2">
      <c r="D70" s="37" t="s">
        <v>29</v>
      </c>
      <c r="E70" s="38"/>
      <c r="F70" s="39"/>
      <c r="G70" s="58">
        <f>'1. Amazonas'!F70+'2. Loreto'!F70+'3. San Martín'!F70+'4. Ucayali'!F70</f>
        <v>4052947</v>
      </c>
      <c r="H70" s="58">
        <f>'1. Amazonas'!G70+'2. Loreto'!G70+'3. San Martín'!G70+'4. Ucayali'!G70</f>
        <v>4256645</v>
      </c>
      <c r="I70" s="58">
        <f>'1. Amazonas'!H70+'2. Loreto'!H70+'3. San Martín'!H70+'4. Ucayali'!H70</f>
        <v>4493000</v>
      </c>
      <c r="J70" s="58">
        <f>'1. Amazonas'!I70+'2. Loreto'!I70+'3. San Martín'!I70+'4. Ucayali'!I70</f>
        <v>4711517</v>
      </c>
      <c r="K70" s="58">
        <f>'1. Amazonas'!J70+'2. Loreto'!J70+'3. San Martín'!J70+'4. Ucayali'!J70</f>
        <v>4850015</v>
      </c>
      <c r="L70" s="58">
        <f>'1. Amazonas'!K70+'2. Loreto'!K70+'3. San Martín'!K70+'4. Ucayali'!K70</f>
        <v>5074935</v>
      </c>
      <c r="M70" s="58">
        <f>'1. Amazonas'!L70+'2. Loreto'!L70+'3. San Martín'!L70+'4. Ucayali'!L70</f>
        <v>5286862</v>
      </c>
      <c r="N70" s="58">
        <f>'1. Amazonas'!M70+'2. Loreto'!M70+'3. San Martín'!M70+'4. Ucayali'!M70</f>
        <v>5046461</v>
      </c>
      <c r="O70" s="58">
        <f>'1. Amazonas'!N70+'2. Loreto'!N70+'3. San Martín'!N70+'4. Ucayali'!N70</f>
        <v>5394564</v>
      </c>
      <c r="Q70" s="72"/>
    </row>
    <row r="71" spans="3:21" x14ac:dyDescent="0.2">
      <c r="D71" s="45" t="s">
        <v>30</v>
      </c>
      <c r="E71" s="43"/>
      <c r="F71" s="44"/>
      <c r="G71" s="59">
        <f>'1. Amazonas'!F71+'2. Loreto'!F71+'3. San Martín'!F71+'4. Ucayali'!F71</f>
        <v>19963539</v>
      </c>
      <c r="H71" s="59">
        <f>'1. Amazonas'!G71+'2. Loreto'!G71+'3. San Martín'!G71+'4. Ucayali'!G71</f>
        <v>20734984</v>
      </c>
      <c r="I71" s="59">
        <f>'1. Amazonas'!H71+'2. Loreto'!H71+'3. San Martín'!H71+'4. Ucayali'!H71</f>
        <v>20996382</v>
      </c>
      <c r="J71" s="59">
        <f>'1. Amazonas'!I71+'2. Loreto'!I71+'3. San Martín'!I71+'4. Ucayali'!I71</f>
        <v>20151335</v>
      </c>
      <c r="K71" s="59">
        <f>'1. Amazonas'!J71+'2. Loreto'!J71+'3. San Martín'!J71+'4. Ucayali'!J71</f>
        <v>21277601</v>
      </c>
      <c r="L71" s="59">
        <f>'1. Amazonas'!K71+'2. Loreto'!K71+'3. San Martín'!K71+'4. Ucayali'!K71</f>
        <v>22555251</v>
      </c>
      <c r="M71" s="59">
        <f>'1. Amazonas'!L71+'2. Loreto'!L71+'3. San Martín'!L71+'4. Ucayali'!L71</f>
        <v>23211618</v>
      </c>
      <c r="N71" s="59">
        <f>'1. Amazonas'!M71+'2. Loreto'!M71+'3. San Martín'!M71+'4. Ucayali'!M71</f>
        <v>20959338</v>
      </c>
      <c r="O71" s="59">
        <f>'1. Amazonas'!N71+'2. Loreto'!N71+'3. San Martín'!N71+'4. Ucayali'!N71</f>
        <v>22896268</v>
      </c>
    </row>
    <row r="72" spans="3:21" x14ac:dyDescent="0.2">
      <c r="H72" s="60">
        <f t="shared" ref="H72" si="5">+H71/G71-1</f>
        <v>3.8642697569804652E-2</v>
      </c>
      <c r="I72" s="60">
        <f t="shared" ref="I72" si="6">+I71/H71-1</f>
        <v>1.2606616913714452E-2</v>
      </c>
      <c r="J72" s="60">
        <f t="shared" ref="J72" si="7">+J71/I71-1</f>
        <v>-4.0247267362538919E-2</v>
      </c>
      <c r="K72" s="60">
        <f t="shared" ref="K72" si="8">+K71/J71-1</f>
        <v>5.589039138101759E-2</v>
      </c>
      <c r="L72" s="60">
        <f t="shared" ref="L72:M72" si="9">+L71/K71-1</f>
        <v>6.0046712972952276E-2</v>
      </c>
      <c r="M72" s="60">
        <f t="shared" si="9"/>
        <v>2.9100407705505038E-2</v>
      </c>
      <c r="N72" s="60">
        <f>+N71/M71-1</f>
        <v>-9.7032442977477928E-2</v>
      </c>
      <c r="O72" s="60">
        <f>+O71/N71-1</f>
        <v>9.2413701234266066E-2</v>
      </c>
    </row>
    <row r="74" spans="3:21" x14ac:dyDescent="0.2">
      <c r="C74" s="26"/>
      <c r="D74" s="26"/>
      <c r="E74" s="26"/>
      <c r="F74" s="26"/>
    </row>
    <row r="75" spans="3:21" ht="15" x14ac:dyDescent="0.25">
      <c r="C75" s="51" t="s">
        <v>32</v>
      </c>
      <c r="D75" s="35"/>
      <c r="E75" s="35"/>
      <c r="F75" s="35"/>
      <c r="G75" s="27"/>
      <c r="H75" s="30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</row>
    <row r="77" spans="3:21" x14ac:dyDescent="0.2">
      <c r="D77" s="46" t="s">
        <v>17</v>
      </c>
      <c r="E77" s="40"/>
      <c r="F77" s="41"/>
      <c r="G77" s="61">
        <v>2013</v>
      </c>
      <c r="H77" s="61">
        <v>2014</v>
      </c>
      <c r="I77" s="61">
        <v>2015</v>
      </c>
      <c r="J77" s="61">
        <v>2016</v>
      </c>
      <c r="K77" s="61">
        <v>2017</v>
      </c>
      <c r="L77" s="61">
        <v>2018</v>
      </c>
      <c r="M77" s="61">
        <v>2019</v>
      </c>
      <c r="N77" s="61">
        <v>2020</v>
      </c>
      <c r="O77" s="61">
        <v>2021</v>
      </c>
    </row>
    <row r="78" spans="3:21" x14ac:dyDescent="0.2">
      <c r="D78" s="37" t="s">
        <v>18</v>
      </c>
      <c r="E78" s="38"/>
      <c r="F78" s="39"/>
      <c r="G78" s="36">
        <f>G59/G$71*100</f>
        <v>15.626537960028028</v>
      </c>
      <c r="H78" s="36">
        <f t="shared" ref="H78:N78" si="10">H59/H$71*100</f>
        <v>15.9416858001916</v>
      </c>
      <c r="I78" s="36">
        <f t="shared" si="10"/>
        <v>16.662332586633259</v>
      </c>
      <c r="J78" s="36">
        <f t="shared" si="10"/>
        <v>17.334871362120673</v>
      </c>
      <c r="K78" s="36">
        <f t="shared" si="10"/>
        <v>17.807651341897049</v>
      </c>
      <c r="L78" s="36">
        <f t="shared" si="10"/>
        <v>17.396707312190852</v>
      </c>
      <c r="M78" s="36">
        <f t="shared" si="10"/>
        <v>16.739630128326255</v>
      </c>
      <c r="N78" s="36">
        <f t="shared" si="10"/>
        <v>18.801738871714363</v>
      </c>
      <c r="O78" s="36">
        <f t="shared" ref="O78" si="11">O59/O$71*100</f>
        <v>17.116147487442056</v>
      </c>
      <c r="P78" s="23" t="s">
        <v>18</v>
      </c>
    </row>
    <row r="79" spans="3:21" x14ac:dyDescent="0.2">
      <c r="D79" s="37" t="s">
        <v>19</v>
      </c>
      <c r="E79" s="38"/>
      <c r="F79" s="39"/>
      <c r="G79" s="36">
        <f t="shared" ref="G79:N89" si="12">G60/G$71*100</f>
        <v>0.43332998222409363</v>
      </c>
      <c r="H79" s="36">
        <f t="shared" si="12"/>
        <v>0.38720550736860954</v>
      </c>
      <c r="I79" s="36">
        <f t="shared" si="12"/>
        <v>0.4449337985944436</v>
      </c>
      <c r="J79" s="36">
        <f t="shared" si="12"/>
        <v>0.30569190577199973</v>
      </c>
      <c r="K79" s="36">
        <f t="shared" si="12"/>
        <v>0.32737713241262489</v>
      </c>
      <c r="L79" s="36">
        <f t="shared" si="12"/>
        <v>0.30439475047296083</v>
      </c>
      <c r="M79" s="36">
        <f t="shared" si="12"/>
        <v>0.33193291393990715</v>
      </c>
      <c r="N79" s="36">
        <f t="shared" si="12"/>
        <v>0.43313868023885105</v>
      </c>
      <c r="O79" s="36">
        <f t="shared" ref="O79" si="13">O60/O$71*100</f>
        <v>0.39764122257828216</v>
      </c>
      <c r="P79" s="23" t="s">
        <v>19</v>
      </c>
    </row>
    <row r="80" spans="3:21" x14ac:dyDescent="0.2">
      <c r="D80" s="37" t="s">
        <v>20</v>
      </c>
      <c r="E80" s="38"/>
      <c r="F80" s="39"/>
      <c r="G80" s="36">
        <f t="shared" si="12"/>
        <v>13.883350041292781</v>
      </c>
      <c r="H80" s="36">
        <f t="shared" si="12"/>
        <v>13.771049931844653</v>
      </c>
      <c r="I80" s="36">
        <f t="shared" si="12"/>
        <v>11.542574334949707</v>
      </c>
      <c r="J80" s="36">
        <f t="shared" si="12"/>
        <v>5.8487192039634106</v>
      </c>
      <c r="K80" s="36">
        <f t="shared" si="12"/>
        <v>6.6693796918177011</v>
      </c>
      <c r="L80" s="36">
        <f t="shared" si="12"/>
        <v>8.9626978657874385</v>
      </c>
      <c r="M80" s="36">
        <f t="shared" si="12"/>
        <v>9.7907823573522546</v>
      </c>
      <c r="N80" s="36">
        <f t="shared" si="12"/>
        <v>7.9019098790238509</v>
      </c>
      <c r="O80" s="36">
        <f t="shared" ref="O80" si="14">O61/O$71*100</f>
        <v>7.8242270749101994</v>
      </c>
      <c r="P80" s="23" t="s">
        <v>20</v>
      </c>
    </row>
    <row r="81" spans="4:16" x14ac:dyDescent="0.2">
      <c r="D81" s="37" t="s">
        <v>21</v>
      </c>
      <c r="E81" s="38"/>
      <c r="F81" s="39"/>
      <c r="G81" s="36">
        <f t="shared" si="12"/>
        <v>9.7522989285617143</v>
      </c>
      <c r="H81" s="36">
        <f t="shared" si="12"/>
        <v>9.4885098536849615</v>
      </c>
      <c r="I81" s="36">
        <f t="shared" si="12"/>
        <v>9.4262716309886159</v>
      </c>
      <c r="J81" s="36">
        <f t="shared" si="12"/>
        <v>9.6769916236318831</v>
      </c>
      <c r="K81" s="36">
        <f t="shared" si="12"/>
        <v>9.1614369495884436</v>
      </c>
      <c r="L81" s="36">
        <f t="shared" si="12"/>
        <v>8.7422835596021518</v>
      </c>
      <c r="M81" s="36">
        <f t="shared" si="12"/>
        <v>8.5669469487219718</v>
      </c>
      <c r="N81" s="36">
        <f t="shared" si="12"/>
        <v>8.2517205457538783</v>
      </c>
      <c r="O81" s="36">
        <f t="shared" ref="O81" si="15">O62/O$71*100</f>
        <v>8.9021844083935431</v>
      </c>
      <c r="P81" s="23" t="s">
        <v>21</v>
      </c>
    </row>
    <row r="82" spans="4:16" x14ac:dyDescent="0.2">
      <c r="D82" s="37" t="s">
        <v>22</v>
      </c>
      <c r="E82" s="38"/>
      <c r="F82" s="39"/>
      <c r="G82" s="36">
        <f t="shared" si="12"/>
        <v>1.0177253642252508</v>
      </c>
      <c r="H82" s="36">
        <f t="shared" si="12"/>
        <v>1.0351056938360792</v>
      </c>
      <c r="I82" s="36">
        <f t="shared" si="12"/>
        <v>1.0925072710145967</v>
      </c>
      <c r="J82" s="36">
        <f t="shared" si="12"/>
        <v>1.1746020797133292</v>
      </c>
      <c r="K82" s="36">
        <f t="shared" si="12"/>
        <v>1.0283772122618524</v>
      </c>
      <c r="L82" s="36">
        <f t="shared" si="12"/>
        <v>1.071453383515883</v>
      </c>
      <c r="M82" s="36">
        <f t="shared" si="12"/>
        <v>1.0373598255838949</v>
      </c>
      <c r="N82" s="36">
        <f t="shared" si="12"/>
        <v>0.99701145141129943</v>
      </c>
      <c r="O82" s="36">
        <f t="shared" ref="O82" si="16">O63/O$71*100</f>
        <v>1.0292900135515535</v>
      </c>
      <c r="P82" s="23" t="s">
        <v>22</v>
      </c>
    </row>
    <row r="83" spans="4:16" x14ac:dyDescent="0.2">
      <c r="D83" s="37" t="s">
        <v>23</v>
      </c>
      <c r="E83" s="38"/>
      <c r="F83" s="39"/>
      <c r="G83" s="36">
        <f t="shared" si="12"/>
        <v>7.0811142252884123</v>
      </c>
      <c r="H83" s="36">
        <f t="shared" si="12"/>
        <v>6.9068536537091134</v>
      </c>
      <c r="I83" s="36">
        <f t="shared" si="12"/>
        <v>6.6264464039566446</v>
      </c>
      <c r="J83" s="36">
        <f t="shared" si="12"/>
        <v>6.7361740549695588</v>
      </c>
      <c r="K83" s="36">
        <f t="shared" si="12"/>
        <v>7.4084902710601623</v>
      </c>
      <c r="L83" s="36">
        <f t="shared" si="12"/>
        <v>6.9648836982572266</v>
      </c>
      <c r="M83" s="36">
        <f t="shared" si="12"/>
        <v>6.5006885775907559</v>
      </c>
      <c r="N83" s="36">
        <f t="shared" si="12"/>
        <v>6.2988248960916611</v>
      </c>
      <c r="O83" s="36">
        <f t="shared" ref="O83" si="17">O64/O$71*100</f>
        <v>7.0857224417533891</v>
      </c>
      <c r="P83" s="23" t="s">
        <v>23</v>
      </c>
    </row>
    <row r="84" spans="4:16" x14ac:dyDescent="0.2">
      <c r="D84" s="37" t="s">
        <v>24</v>
      </c>
      <c r="E84" s="38"/>
      <c r="F84" s="39"/>
      <c r="G84" s="36">
        <f t="shared" si="12"/>
        <v>14.864789254049596</v>
      </c>
      <c r="H84" s="36">
        <f t="shared" si="12"/>
        <v>14.577074185347815</v>
      </c>
      <c r="I84" s="36">
        <f t="shared" si="12"/>
        <v>14.854311566630859</v>
      </c>
      <c r="J84" s="36">
        <f t="shared" si="12"/>
        <v>15.793573974131242</v>
      </c>
      <c r="K84" s="36">
        <f t="shared" si="12"/>
        <v>15.101805884977351</v>
      </c>
      <c r="L84" s="36">
        <f t="shared" si="12"/>
        <v>14.564604047190608</v>
      </c>
      <c r="M84" s="36">
        <f t="shared" si="12"/>
        <v>14.506812924458778</v>
      </c>
      <c r="N84" s="36">
        <f t="shared" si="12"/>
        <v>14.02303832306154</v>
      </c>
      <c r="O84" s="36">
        <f t="shared" ref="O84" si="18">O65/O$71*100</f>
        <v>14.865239173475784</v>
      </c>
      <c r="P84" s="23" t="s">
        <v>24</v>
      </c>
    </row>
    <row r="85" spans="4:16" x14ac:dyDescent="0.2">
      <c r="D85" s="37" t="s">
        <v>25</v>
      </c>
      <c r="E85" s="38"/>
      <c r="F85" s="39"/>
      <c r="G85" s="36">
        <f t="shared" si="12"/>
        <v>3.9658299062105171</v>
      </c>
      <c r="H85" s="36">
        <f t="shared" si="12"/>
        <v>3.9347944517343247</v>
      </c>
      <c r="I85" s="36">
        <f t="shared" si="12"/>
        <v>4.040229407142621</v>
      </c>
      <c r="J85" s="36">
        <f t="shared" si="12"/>
        <v>4.3957832074152901</v>
      </c>
      <c r="K85" s="36">
        <f t="shared" si="12"/>
        <v>4.3808510179319562</v>
      </c>
      <c r="L85" s="36">
        <f t="shared" si="12"/>
        <v>4.3393354390070851</v>
      </c>
      <c r="M85" s="36">
        <f t="shared" si="12"/>
        <v>4.333954660118911</v>
      </c>
      <c r="N85" s="36">
        <f t="shared" si="12"/>
        <v>3.1847189066753918</v>
      </c>
      <c r="O85" s="36">
        <f t="shared" ref="O85" si="19">O66/O$71*100</f>
        <v>3.2756954102738489</v>
      </c>
      <c r="P85" s="23" t="s">
        <v>25</v>
      </c>
    </row>
    <row r="86" spans="4:16" x14ac:dyDescent="0.2">
      <c r="D86" s="37" t="s">
        <v>26</v>
      </c>
      <c r="E86" s="38"/>
      <c r="F86" s="39"/>
      <c r="G86" s="36">
        <f t="shared" si="12"/>
        <v>2.9397994012985373</v>
      </c>
      <c r="H86" s="36">
        <f t="shared" si="12"/>
        <v>2.9576343053845617</v>
      </c>
      <c r="I86" s="36">
        <f t="shared" si="12"/>
        <v>3.0035127004261972</v>
      </c>
      <c r="J86" s="36">
        <f t="shared" si="12"/>
        <v>3.2225209893041824</v>
      </c>
      <c r="K86" s="36">
        <f t="shared" si="12"/>
        <v>3.1140258716196434</v>
      </c>
      <c r="L86" s="36">
        <f t="shared" si="12"/>
        <v>3.0373636719892851</v>
      </c>
      <c r="M86" s="36">
        <f t="shared" si="12"/>
        <v>3.0706088649227294</v>
      </c>
      <c r="N86" s="36">
        <f t="shared" si="12"/>
        <v>1.7381083314749732</v>
      </c>
      <c r="O86" s="36">
        <f t="shared" ref="O86" si="20">O67/O$71*100</f>
        <v>2.2584816005822432</v>
      </c>
      <c r="P86" s="23" t="s">
        <v>26</v>
      </c>
    </row>
    <row r="87" spans="4:16" x14ac:dyDescent="0.2">
      <c r="D87" s="37" t="s">
        <v>27</v>
      </c>
      <c r="E87" s="38"/>
      <c r="F87" s="39"/>
      <c r="G87" s="36">
        <f t="shared" si="12"/>
        <v>2.5464473007516353</v>
      </c>
      <c r="H87" s="36">
        <f t="shared" si="12"/>
        <v>2.695661592987002</v>
      </c>
      <c r="I87" s="36">
        <f t="shared" si="12"/>
        <v>2.9488223256749664</v>
      </c>
      <c r="J87" s="36">
        <f t="shared" si="12"/>
        <v>3.4279168104743434</v>
      </c>
      <c r="K87" s="36">
        <f t="shared" si="12"/>
        <v>3.5588880532161498</v>
      </c>
      <c r="L87" s="36">
        <f t="shared" si="12"/>
        <v>3.5564046704689738</v>
      </c>
      <c r="M87" s="36">
        <f t="shared" si="12"/>
        <v>3.7216578353133327</v>
      </c>
      <c r="N87" s="36">
        <f t="shared" si="12"/>
        <v>4.3868942807258513</v>
      </c>
      <c r="O87" s="36">
        <f t="shared" ref="O87" si="21">O68/O$71*100</f>
        <v>4.4052987150569693</v>
      </c>
      <c r="P87" s="23" t="s">
        <v>27</v>
      </c>
    </row>
    <row r="88" spans="4:16" x14ac:dyDescent="0.2">
      <c r="D88" s="37" t="s">
        <v>28</v>
      </c>
      <c r="E88" s="38"/>
      <c r="F88" s="39"/>
      <c r="G88" s="36">
        <f t="shared" si="12"/>
        <v>7.5870315378450677</v>
      </c>
      <c r="H88" s="36">
        <f t="shared" si="12"/>
        <v>7.7756172852605037</v>
      </c>
      <c r="I88" s="36">
        <f t="shared" si="12"/>
        <v>7.9591331497016959</v>
      </c>
      <c r="J88" s="36">
        <f t="shared" si="12"/>
        <v>8.7024854680843724</v>
      </c>
      <c r="K88" s="36">
        <f t="shared" si="12"/>
        <v>8.6477230210304246</v>
      </c>
      <c r="L88" s="36">
        <f t="shared" si="12"/>
        <v>8.5598559732276982</v>
      </c>
      <c r="M88" s="36">
        <f t="shared" si="12"/>
        <v>8.6228327555623228</v>
      </c>
      <c r="N88" s="36">
        <f t="shared" si="12"/>
        <v>9.9055084659639547</v>
      </c>
      <c r="O88" s="36">
        <f t="shared" ref="O88" si="22">O69/O$71*100</f>
        <v>9.279184712547913</v>
      </c>
      <c r="P88" s="23" t="s">
        <v>28</v>
      </c>
    </row>
    <row r="89" spans="4:16" x14ac:dyDescent="0.2">
      <c r="D89" s="37" t="s">
        <v>29</v>
      </c>
      <c r="E89" s="38"/>
      <c r="F89" s="39"/>
      <c r="G89" s="36">
        <f t="shared" si="12"/>
        <v>20.301746098224367</v>
      </c>
      <c r="H89" s="36">
        <f t="shared" si="12"/>
        <v>20.528807738650777</v>
      </c>
      <c r="I89" s="36">
        <f t="shared" si="12"/>
        <v>21.398924824286393</v>
      </c>
      <c r="J89" s="36">
        <f t="shared" si="12"/>
        <v>23.380669320419713</v>
      </c>
      <c r="K89" s="36">
        <f t="shared" si="12"/>
        <v>22.793993552186638</v>
      </c>
      <c r="L89" s="36">
        <f t="shared" si="12"/>
        <v>22.500015628289837</v>
      </c>
      <c r="M89" s="36">
        <f t="shared" si="12"/>
        <v>22.776792208108887</v>
      </c>
      <c r="N89" s="36">
        <f t="shared" si="12"/>
        <v>24.077387367864386</v>
      </c>
      <c r="O89" s="36">
        <f t="shared" ref="O89" si="23">O70/O$71*100</f>
        <v>23.560887739434218</v>
      </c>
    </row>
    <row r="90" spans="4:16" x14ac:dyDescent="0.2">
      <c r="D90" s="45" t="s">
        <v>30</v>
      </c>
      <c r="E90" s="43"/>
      <c r="F90" s="44"/>
      <c r="G90" s="62">
        <f>SUM(G78:G89)</f>
        <v>100.00000000000001</v>
      </c>
      <c r="H90" s="62">
        <f t="shared" ref="H90:N90" si="24">SUM(H78:H89)</f>
        <v>100</v>
      </c>
      <c r="I90" s="62">
        <f t="shared" si="24"/>
        <v>100</v>
      </c>
      <c r="J90" s="62">
        <f t="shared" si="24"/>
        <v>100.00000000000001</v>
      </c>
      <c r="K90" s="62">
        <f t="shared" si="24"/>
        <v>100</v>
      </c>
      <c r="L90" s="62">
        <f t="shared" si="24"/>
        <v>100</v>
      </c>
      <c r="M90" s="62">
        <f t="shared" si="24"/>
        <v>100.00000000000001</v>
      </c>
      <c r="N90" s="62">
        <f t="shared" si="24"/>
        <v>100</v>
      </c>
      <c r="O90" s="62">
        <f t="shared" ref="O90" si="25">SUM(O78:O89)</f>
        <v>100.00000000000001</v>
      </c>
    </row>
  </sheetData>
  <mergeCells count="3">
    <mergeCell ref="B2:Q3"/>
    <mergeCell ref="M13:R13"/>
    <mergeCell ref="M14:R14"/>
  </mergeCells>
  <conditionalFormatting sqref="O78:O89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{6F98DE06-8619-44E2-BD11-9B72FF87C36C}</x14:id>
        </ext>
      </extLst>
    </cfRule>
  </conditionalFormatting>
  <conditionalFormatting sqref="O16:O19 O21:O23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{5A17F15A-5139-4013-8D4E-02A6D892CC10}</x14:id>
        </ext>
      </extLst>
    </cfRule>
  </conditionalFormatting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F98DE06-8619-44E2-BD11-9B72FF87C36C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O78:O89</xm:sqref>
        </x14:conditionalFormatting>
        <x14:conditionalFormatting xmlns:xm="http://schemas.microsoft.com/office/excel/2006/main">
          <x14:cfRule type="dataBar" id="{5A17F15A-5139-4013-8D4E-02A6D892CC1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O16:O19 O21:O23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0"/>
  <sheetViews>
    <sheetView topLeftCell="A24" zoomScale="89" zoomScaleNormal="89" workbookViewId="0">
      <selection activeCell="O83" sqref="N83:O83"/>
    </sheetView>
  </sheetViews>
  <sheetFormatPr baseColWidth="10" defaultColWidth="0" defaultRowHeight="12" x14ac:dyDescent="0.2"/>
  <cols>
    <col min="1" max="1" width="11.7109375" style="23" customWidth="1"/>
    <col min="2" max="5" width="11.28515625" style="23" customWidth="1"/>
    <col min="6" max="6" width="12" style="23" customWidth="1"/>
    <col min="7" max="7" width="14.140625" style="23" customWidth="1"/>
    <col min="8" max="8" width="15.140625" style="23" bestFit="1" customWidth="1"/>
    <col min="9" max="9" width="14.140625" style="23" customWidth="1"/>
    <col min="10" max="10" width="12.7109375" style="23" customWidth="1"/>
    <col min="11" max="11" width="14.42578125" style="23" bestFit="1" customWidth="1"/>
    <col min="12" max="12" width="14.7109375" style="23" bestFit="1" customWidth="1"/>
    <col min="13" max="13" width="13" style="23" customWidth="1"/>
    <col min="14" max="14" width="12.5703125" style="23" bestFit="1" customWidth="1"/>
    <col min="15" max="16" width="11.28515625" style="23" customWidth="1"/>
    <col min="17" max="17" width="11.7109375" style="23" customWidth="1"/>
    <col min="18" max="20" width="0" style="23" hidden="1" customWidth="1"/>
    <col min="21" max="16384" width="11.42578125" style="23" hidden="1"/>
  </cols>
  <sheetData>
    <row r="1" spans="2:16" ht="9" customHeight="1" x14ac:dyDescent="0.25">
      <c r="C1" s="24"/>
      <c r="D1" s="24"/>
    </row>
    <row r="2" spans="2:16" x14ac:dyDescent="0.2">
      <c r="B2" s="83" t="s">
        <v>54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</row>
    <row r="3" spans="2:16" x14ac:dyDescent="0.2"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</row>
    <row r="4" spans="2:16" x14ac:dyDescent="0.2">
      <c r="B4" s="25"/>
      <c r="G4" s="25"/>
      <c r="L4" s="25"/>
      <c r="M4" s="25"/>
    </row>
    <row r="5" spans="2:16" x14ac:dyDescent="0.2">
      <c r="B5" s="25"/>
      <c r="G5" s="25"/>
      <c r="L5" s="25"/>
      <c r="M5" s="25"/>
    </row>
    <row r="7" spans="2:16" ht="15" x14ac:dyDescent="0.25">
      <c r="B7" s="51" t="s">
        <v>11</v>
      </c>
      <c r="C7" s="27"/>
      <c r="D7" s="27"/>
      <c r="E7" s="27"/>
      <c r="F7" s="27"/>
      <c r="G7" s="30"/>
      <c r="H7" s="27"/>
      <c r="I7" s="27"/>
      <c r="J7" s="27"/>
      <c r="K7" s="27"/>
      <c r="L7" s="27"/>
      <c r="M7" s="27"/>
      <c r="N7" s="27"/>
      <c r="O7" s="27"/>
      <c r="P7" s="27"/>
    </row>
    <row r="8" spans="2:16" x14ac:dyDescent="0.2">
      <c r="F8" s="26" t="s">
        <v>10</v>
      </c>
      <c r="J8" s="26"/>
    </row>
    <row r="9" spans="2:16" x14ac:dyDescent="0.2">
      <c r="G9" s="26"/>
    </row>
    <row r="10" spans="2:16" x14ac:dyDescent="0.2">
      <c r="C10" s="34" t="s">
        <v>2</v>
      </c>
      <c r="D10" s="34" t="s">
        <v>3</v>
      </c>
      <c r="E10" s="34" t="s">
        <v>8</v>
      </c>
      <c r="F10" s="34" t="s">
        <v>9</v>
      </c>
      <c r="G10" s="34" t="s">
        <v>13</v>
      </c>
      <c r="H10" s="34" t="s">
        <v>14</v>
      </c>
      <c r="I10" s="34" t="s">
        <v>15</v>
      </c>
    </row>
    <row r="11" spans="2:16" x14ac:dyDescent="0.2">
      <c r="C11" s="32">
        <v>2013</v>
      </c>
      <c r="D11" s="32" t="s">
        <v>4</v>
      </c>
      <c r="E11" s="29">
        <v>41363</v>
      </c>
      <c r="F11" s="36">
        <v>133.1</v>
      </c>
      <c r="G11" s="33"/>
      <c r="H11" s="33"/>
      <c r="I11" s="33"/>
    </row>
    <row r="12" spans="2:16" x14ac:dyDescent="0.2">
      <c r="C12" s="32">
        <v>2013</v>
      </c>
      <c r="D12" s="32" t="s">
        <v>5</v>
      </c>
      <c r="E12" s="29">
        <v>41453</v>
      </c>
      <c r="F12" s="36">
        <v>168.6</v>
      </c>
      <c r="G12" s="32"/>
      <c r="H12" s="32"/>
      <c r="I12" s="32"/>
    </row>
    <row r="13" spans="2:16" x14ac:dyDescent="0.2">
      <c r="C13" s="32">
        <v>2013</v>
      </c>
      <c r="D13" s="32" t="s">
        <v>6</v>
      </c>
      <c r="E13" s="29">
        <v>41543</v>
      </c>
      <c r="F13" s="36">
        <v>157.6</v>
      </c>
      <c r="G13" s="32"/>
      <c r="H13" s="32"/>
      <c r="I13" s="32"/>
    </row>
    <row r="14" spans="2:16" x14ac:dyDescent="0.2">
      <c r="C14" s="32">
        <v>2013</v>
      </c>
      <c r="D14" s="32" t="s">
        <v>7</v>
      </c>
      <c r="E14" s="29">
        <v>41633</v>
      </c>
      <c r="F14" s="36">
        <v>143.9</v>
      </c>
      <c r="G14" s="32"/>
      <c r="H14" s="36">
        <f>+SUM(F11:F14)</f>
        <v>603.19999999999993</v>
      </c>
      <c r="I14" s="32"/>
    </row>
    <row r="15" spans="2:16" x14ac:dyDescent="0.2">
      <c r="C15" s="32">
        <v>2014</v>
      </c>
      <c r="D15" s="32" t="s">
        <v>4</v>
      </c>
      <c r="E15" s="29">
        <v>41723</v>
      </c>
      <c r="F15" s="36">
        <v>138</v>
      </c>
      <c r="G15" s="53">
        <f>+F15/F11-1</f>
        <v>3.6814425244177329E-2</v>
      </c>
      <c r="H15" s="36">
        <f t="shared" ref="H15:H50" si="0">+SUM(F12:F15)</f>
        <v>608.1</v>
      </c>
      <c r="I15" s="32"/>
    </row>
    <row r="16" spans="2:16" x14ac:dyDescent="0.2">
      <c r="C16" s="32">
        <v>2014</v>
      </c>
      <c r="D16" s="32" t="s">
        <v>5</v>
      </c>
      <c r="E16" s="29">
        <v>41813</v>
      </c>
      <c r="F16" s="36">
        <v>174.5</v>
      </c>
      <c r="G16" s="53">
        <f t="shared" ref="G16:G43" si="1">+F16/F12-1</f>
        <v>3.4994068801897926E-2</v>
      </c>
      <c r="H16" s="36">
        <f t="shared" si="0"/>
        <v>614</v>
      </c>
      <c r="I16" s="32"/>
    </row>
    <row r="17" spans="3:9" x14ac:dyDescent="0.2">
      <c r="C17" s="32">
        <v>2014</v>
      </c>
      <c r="D17" s="32" t="s">
        <v>6</v>
      </c>
      <c r="E17" s="29">
        <v>41903</v>
      </c>
      <c r="F17" s="36">
        <v>167.3</v>
      </c>
      <c r="G17" s="53">
        <f t="shared" si="1"/>
        <v>6.1548223350254005E-2</v>
      </c>
      <c r="H17" s="36">
        <f t="shared" si="0"/>
        <v>623.70000000000005</v>
      </c>
      <c r="I17" s="32"/>
    </row>
    <row r="18" spans="3:9" x14ac:dyDescent="0.2">
      <c r="C18" s="32">
        <v>2014</v>
      </c>
      <c r="D18" s="32" t="s">
        <v>7</v>
      </c>
      <c r="E18" s="29">
        <v>41993</v>
      </c>
      <c r="F18" s="36">
        <v>155.4</v>
      </c>
      <c r="G18" s="53">
        <f t="shared" si="1"/>
        <v>7.9916608756080532E-2</v>
      </c>
      <c r="H18" s="36">
        <f t="shared" si="0"/>
        <v>635.20000000000005</v>
      </c>
      <c r="I18" s="54">
        <f>+H18/H14-1</f>
        <v>5.3050397877984379E-2</v>
      </c>
    </row>
    <row r="19" spans="3:9" x14ac:dyDescent="0.2">
      <c r="C19" s="32">
        <v>2015</v>
      </c>
      <c r="D19" s="32" t="s">
        <v>4</v>
      </c>
      <c r="E19" s="29">
        <v>42083</v>
      </c>
      <c r="F19" s="36">
        <v>136.1</v>
      </c>
      <c r="G19" s="53">
        <f t="shared" si="1"/>
        <v>-1.376811594202898E-2</v>
      </c>
      <c r="H19" s="36">
        <f t="shared" si="0"/>
        <v>633.30000000000007</v>
      </c>
      <c r="I19" s="54">
        <f t="shared" ref="I19:I43" si="2">+H19/H15-1</f>
        <v>4.144055254070067E-2</v>
      </c>
    </row>
    <row r="20" spans="3:9" x14ac:dyDescent="0.2">
      <c r="C20" s="32">
        <v>2015</v>
      </c>
      <c r="D20" s="32" t="s">
        <v>5</v>
      </c>
      <c r="E20" s="29">
        <v>42173</v>
      </c>
      <c r="F20" s="36">
        <v>172.1</v>
      </c>
      <c r="G20" s="53">
        <f t="shared" si="1"/>
        <v>-1.3753581661891112E-2</v>
      </c>
      <c r="H20" s="36">
        <f t="shared" si="0"/>
        <v>630.90000000000009</v>
      </c>
      <c r="I20" s="54">
        <f t="shared" si="2"/>
        <v>2.7524429967426878E-2</v>
      </c>
    </row>
    <row r="21" spans="3:9" x14ac:dyDescent="0.2">
      <c r="C21" s="32">
        <v>2015</v>
      </c>
      <c r="D21" s="32" t="s">
        <v>6</v>
      </c>
      <c r="E21" s="29">
        <v>42263</v>
      </c>
      <c r="F21" s="36">
        <v>166.7</v>
      </c>
      <c r="G21" s="53">
        <f t="shared" si="1"/>
        <v>-3.5863717872087753E-3</v>
      </c>
      <c r="H21" s="36">
        <f t="shared" si="0"/>
        <v>630.29999999999995</v>
      </c>
      <c r="I21" s="54">
        <f t="shared" si="2"/>
        <v>1.058201058201047E-2</v>
      </c>
    </row>
    <row r="22" spans="3:9" x14ac:dyDescent="0.2">
      <c r="C22" s="32">
        <v>2015</v>
      </c>
      <c r="D22" s="32" t="s">
        <v>7</v>
      </c>
      <c r="E22" s="29">
        <v>42353</v>
      </c>
      <c r="F22" s="36">
        <v>150.69999999999999</v>
      </c>
      <c r="G22" s="53">
        <f t="shared" si="1"/>
        <v>-3.0244530244530332E-2</v>
      </c>
      <c r="H22" s="36">
        <f t="shared" si="0"/>
        <v>625.59999999999991</v>
      </c>
      <c r="I22" s="54">
        <f t="shared" si="2"/>
        <v>-1.5113350125944836E-2</v>
      </c>
    </row>
    <row r="23" spans="3:9" x14ac:dyDescent="0.2">
      <c r="C23" s="32">
        <v>2016</v>
      </c>
      <c r="D23" s="32" t="s">
        <v>4</v>
      </c>
      <c r="E23" s="29">
        <v>42443</v>
      </c>
      <c r="F23" s="36">
        <v>136.6</v>
      </c>
      <c r="G23" s="53">
        <f t="shared" si="1"/>
        <v>3.6737692872887973E-3</v>
      </c>
      <c r="H23" s="36">
        <f t="shared" si="0"/>
        <v>626.09999999999991</v>
      </c>
      <c r="I23" s="54">
        <f t="shared" si="2"/>
        <v>-1.1369019422075133E-2</v>
      </c>
    </row>
    <row r="24" spans="3:9" x14ac:dyDescent="0.2">
      <c r="C24" s="32">
        <v>2016</v>
      </c>
      <c r="D24" s="32" t="s">
        <v>5</v>
      </c>
      <c r="E24" s="29">
        <v>42533</v>
      </c>
      <c r="F24" s="36">
        <v>170.7</v>
      </c>
      <c r="G24" s="53">
        <f t="shared" si="1"/>
        <v>-8.1348053457293013E-3</v>
      </c>
      <c r="H24" s="36">
        <f t="shared" si="0"/>
        <v>624.70000000000005</v>
      </c>
      <c r="I24" s="54">
        <f t="shared" si="2"/>
        <v>-9.8272309399272118E-3</v>
      </c>
    </row>
    <row r="25" spans="3:9" x14ac:dyDescent="0.2">
      <c r="C25" s="32">
        <v>2016</v>
      </c>
      <c r="D25" s="32" t="s">
        <v>6</v>
      </c>
      <c r="E25" s="29">
        <v>42623</v>
      </c>
      <c r="F25" s="36">
        <v>164.9</v>
      </c>
      <c r="G25" s="53">
        <f t="shared" si="1"/>
        <v>-1.0797840431913563E-2</v>
      </c>
      <c r="H25" s="36">
        <f t="shared" si="0"/>
        <v>622.9</v>
      </c>
      <c r="I25" s="54">
        <f t="shared" si="2"/>
        <v>-1.1740441059812756E-2</v>
      </c>
    </row>
    <row r="26" spans="3:9" x14ac:dyDescent="0.2">
      <c r="C26" s="32">
        <v>2016</v>
      </c>
      <c r="D26" s="32" t="s">
        <v>7</v>
      </c>
      <c r="E26" s="29">
        <v>42713</v>
      </c>
      <c r="F26" s="36">
        <v>154</v>
      </c>
      <c r="G26" s="53">
        <f t="shared" si="1"/>
        <v>2.1897810218978186E-2</v>
      </c>
      <c r="H26" s="36">
        <f t="shared" si="0"/>
        <v>626.19999999999993</v>
      </c>
      <c r="I26" s="54">
        <f t="shared" si="2"/>
        <v>9.5907928388760944E-4</v>
      </c>
    </row>
    <row r="27" spans="3:9" x14ac:dyDescent="0.2">
      <c r="C27" s="32">
        <v>2017</v>
      </c>
      <c r="D27" s="32" t="s">
        <v>4</v>
      </c>
      <c r="E27" s="29">
        <v>42803</v>
      </c>
      <c r="F27" s="36">
        <v>138.6</v>
      </c>
      <c r="G27" s="53">
        <f t="shared" si="1"/>
        <v>1.4641288433382194E-2</v>
      </c>
      <c r="H27" s="36">
        <f t="shared" si="0"/>
        <v>628.20000000000005</v>
      </c>
      <c r="I27" s="54">
        <f t="shared" si="2"/>
        <v>3.3540967896503737E-3</v>
      </c>
    </row>
    <row r="28" spans="3:9" x14ac:dyDescent="0.2">
      <c r="C28" s="32">
        <v>2017</v>
      </c>
      <c r="D28" s="32" t="s">
        <v>5</v>
      </c>
      <c r="E28" s="29">
        <v>42893</v>
      </c>
      <c r="F28" s="36">
        <v>178</v>
      </c>
      <c r="G28" s="53">
        <f t="shared" si="1"/>
        <v>4.2765084944346832E-2</v>
      </c>
      <c r="H28" s="36">
        <f t="shared" si="0"/>
        <v>635.5</v>
      </c>
      <c r="I28" s="54">
        <f t="shared" si="2"/>
        <v>1.7288298383223877E-2</v>
      </c>
    </row>
    <row r="29" spans="3:9" x14ac:dyDescent="0.2">
      <c r="C29" s="32">
        <v>2017</v>
      </c>
      <c r="D29" s="32" t="s">
        <v>6</v>
      </c>
      <c r="E29" s="29">
        <v>42983</v>
      </c>
      <c r="F29" s="36">
        <v>180.5</v>
      </c>
      <c r="G29" s="53">
        <f t="shared" si="1"/>
        <v>9.4602789569435908E-2</v>
      </c>
      <c r="H29" s="36">
        <f t="shared" si="0"/>
        <v>651.1</v>
      </c>
      <c r="I29" s="54">
        <f t="shared" si="2"/>
        <v>4.527211430406175E-2</v>
      </c>
    </row>
    <row r="30" spans="3:9" x14ac:dyDescent="0.2">
      <c r="C30" s="32">
        <v>2017</v>
      </c>
      <c r="D30" s="32" t="s">
        <v>7</v>
      </c>
      <c r="E30" s="29">
        <v>43073</v>
      </c>
      <c r="F30" s="36">
        <v>164.2</v>
      </c>
      <c r="G30" s="53">
        <f t="shared" si="1"/>
        <v>6.62337662337662E-2</v>
      </c>
      <c r="H30" s="36">
        <f t="shared" si="0"/>
        <v>661.3</v>
      </c>
      <c r="I30" s="54">
        <f t="shared" si="2"/>
        <v>5.605237943149155E-2</v>
      </c>
    </row>
    <row r="31" spans="3:9" x14ac:dyDescent="0.2">
      <c r="C31" s="32">
        <v>2018</v>
      </c>
      <c r="D31" s="32" t="s">
        <v>4</v>
      </c>
      <c r="E31" s="29">
        <v>43189</v>
      </c>
      <c r="F31" s="36">
        <v>144.4</v>
      </c>
      <c r="G31" s="53">
        <f t="shared" si="1"/>
        <v>4.1847041847042021E-2</v>
      </c>
      <c r="H31" s="36">
        <f t="shared" si="0"/>
        <v>667.1</v>
      </c>
      <c r="I31" s="54">
        <f t="shared" si="2"/>
        <v>6.1922954473097702E-2</v>
      </c>
    </row>
    <row r="32" spans="3:9" x14ac:dyDescent="0.2">
      <c r="C32" s="32">
        <v>2018</v>
      </c>
      <c r="D32" s="32" t="s">
        <v>5</v>
      </c>
      <c r="E32" s="29">
        <v>43279</v>
      </c>
      <c r="F32" s="36">
        <v>186.7</v>
      </c>
      <c r="G32" s="53">
        <f t="shared" si="1"/>
        <v>4.8876404494381909E-2</v>
      </c>
      <c r="H32" s="36">
        <f t="shared" si="0"/>
        <v>675.8</v>
      </c>
      <c r="I32" s="54">
        <f t="shared" si="2"/>
        <v>6.3414634146341298E-2</v>
      </c>
    </row>
    <row r="33" spans="3:9" x14ac:dyDescent="0.2">
      <c r="C33" s="32">
        <v>2018</v>
      </c>
      <c r="D33" s="32" t="s">
        <v>6</v>
      </c>
      <c r="E33" s="29">
        <v>43369</v>
      </c>
      <c r="F33" s="36">
        <v>193.3</v>
      </c>
      <c r="G33" s="53">
        <f t="shared" si="1"/>
        <v>7.0914127423822748E-2</v>
      </c>
      <c r="H33" s="36">
        <f t="shared" si="0"/>
        <v>688.6</v>
      </c>
      <c r="I33" s="54">
        <f t="shared" si="2"/>
        <v>5.7594839502380646E-2</v>
      </c>
    </row>
    <row r="34" spans="3:9" x14ac:dyDescent="0.2">
      <c r="C34" s="32">
        <v>2018</v>
      </c>
      <c r="D34" s="32" t="s">
        <v>7</v>
      </c>
      <c r="E34" s="29">
        <v>43459</v>
      </c>
      <c r="F34" s="36">
        <v>176.8</v>
      </c>
      <c r="G34" s="53">
        <f t="shared" si="1"/>
        <v>7.6735688185140205E-2</v>
      </c>
      <c r="H34" s="36">
        <f t="shared" si="0"/>
        <v>701.2</v>
      </c>
      <c r="I34" s="54">
        <f t="shared" si="2"/>
        <v>6.0335702404355152E-2</v>
      </c>
    </row>
    <row r="35" spans="3:9" x14ac:dyDescent="0.2">
      <c r="C35" s="32">
        <v>2019</v>
      </c>
      <c r="D35" s="32" t="s">
        <v>4</v>
      </c>
      <c r="E35" s="29">
        <v>43549</v>
      </c>
      <c r="F35" s="36">
        <v>152.5</v>
      </c>
      <c r="G35" s="53">
        <f t="shared" si="1"/>
        <v>5.6094182825484618E-2</v>
      </c>
      <c r="H35" s="36">
        <f t="shared" si="0"/>
        <v>709.3</v>
      </c>
      <c r="I35" s="55">
        <f t="shared" si="2"/>
        <v>6.3258881726877325E-2</v>
      </c>
    </row>
    <row r="36" spans="3:9" x14ac:dyDescent="0.2">
      <c r="C36" s="32">
        <v>2019</v>
      </c>
      <c r="D36" s="32" t="s">
        <v>5</v>
      </c>
      <c r="E36" s="29">
        <v>43639</v>
      </c>
      <c r="F36" s="36">
        <v>194.3</v>
      </c>
      <c r="G36" s="53">
        <f t="shared" si="1"/>
        <v>4.0707016604177859E-2</v>
      </c>
      <c r="H36" s="36">
        <f t="shared" si="0"/>
        <v>716.90000000000009</v>
      </c>
      <c r="I36" s="54">
        <f t="shared" si="2"/>
        <v>6.0816809707014086E-2</v>
      </c>
    </row>
    <row r="37" spans="3:9" x14ac:dyDescent="0.2">
      <c r="C37" s="32">
        <v>2019</v>
      </c>
      <c r="D37" s="32" t="s">
        <v>6</v>
      </c>
      <c r="E37" s="29">
        <v>43729</v>
      </c>
      <c r="F37" s="36">
        <v>191.7</v>
      </c>
      <c r="G37" s="53">
        <f t="shared" si="1"/>
        <v>-8.277289187791137E-3</v>
      </c>
      <c r="H37" s="36">
        <f t="shared" si="0"/>
        <v>715.3</v>
      </c>
      <c r="I37" s="54">
        <f t="shared" si="2"/>
        <v>3.8774324716816633E-2</v>
      </c>
    </row>
    <row r="38" spans="3:9" x14ac:dyDescent="0.2">
      <c r="C38" s="32">
        <v>2019</v>
      </c>
      <c r="D38" s="32" t="s">
        <v>7</v>
      </c>
      <c r="E38" s="29">
        <v>43819</v>
      </c>
      <c r="F38" s="36">
        <v>174.1</v>
      </c>
      <c r="G38" s="53">
        <f t="shared" si="1"/>
        <v>-1.527149321266974E-2</v>
      </c>
      <c r="H38" s="36">
        <f t="shared" si="0"/>
        <v>712.6</v>
      </c>
      <c r="I38" s="55">
        <f t="shared" si="2"/>
        <v>1.6257843696520169E-2</v>
      </c>
    </row>
    <row r="39" spans="3:9" x14ac:dyDescent="0.2">
      <c r="C39" s="32">
        <v>2020</v>
      </c>
      <c r="D39" s="32" t="s">
        <v>4</v>
      </c>
      <c r="E39" s="29">
        <v>43909</v>
      </c>
      <c r="F39" s="36">
        <v>156.5</v>
      </c>
      <c r="G39" s="53">
        <f t="shared" si="1"/>
        <v>2.6229508196721207E-2</v>
      </c>
      <c r="H39" s="36">
        <f t="shared" si="0"/>
        <v>716.6</v>
      </c>
      <c r="I39" s="54">
        <f t="shared" si="2"/>
        <v>1.0291837022416539E-2</v>
      </c>
    </row>
    <row r="40" spans="3:9" x14ac:dyDescent="0.2">
      <c r="C40" s="32">
        <v>2020</v>
      </c>
      <c r="D40" s="32" t="s">
        <v>5</v>
      </c>
      <c r="E40" s="29">
        <v>43999</v>
      </c>
      <c r="F40" s="36">
        <v>163.4</v>
      </c>
      <c r="G40" s="53">
        <f t="shared" si="1"/>
        <v>-0.15903242408646423</v>
      </c>
      <c r="H40" s="36">
        <f t="shared" si="0"/>
        <v>685.69999999999993</v>
      </c>
      <c r="I40" s="54">
        <f t="shared" si="2"/>
        <v>-4.3520714186079168E-2</v>
      </c>
    </row>
    <row r="41" spans="3:9" x14ac:dyDescent="0.2">
      <c r="C41" s="32">
        <v>2020</v>
      </c>
      <c r="D41" s="32" t="s">
        <v>6</v>
      </c>
      <c r="E41" s="29">
        <v>44089</v>
      </c>
      <c r="F41" s="36">
        <v>177.6</v>
      </c>
      <c r="G41" s="53">
        <f t="shared" si="1"/>
        <v>-7.3552425665101673E-2</v>
      </c>
      <c r="H41" s="36">
        <f t="shared" si="0"/>
        <v>671.6</v>
      </c>
      <c r="I41" s="54">
        <f t="shared" si="2"/>
        <v>-6.1093247588424382E-2</v>
      </c>
    </row>
    <row r="42" spans="3:9" x14ac:dyDescent="0.2">
      <c r="C42" s="32">
        <v>2020</v>
      </c>
      <c r="D42" s="32" t="s">
        <v>7</v>
      </c>
      <c r="E42" s="29">
        <v>44179</v>
      </c>
      <c r="F42" s="36">
        <v>184.7</v>
      </c>
      <c r="G42" s="53">
        <f t="shared" si="1"/>
        <v>6.0884549109706976E-2</v>
      </c>
      <c r="H42" s="36">
        <f t="shared" si="0"/>
        <v>682.2</v>
      </c>
      <c r="I42" s="55">
        <f t="shared" si="2"/>
        <v>-4.2660679202918828E-2</v>
      </c>
    </row>
    <row r="43" spans="3:9" x14ac:dyDescent="0.2">
      <c r="C43" s="32">
        <v>2021</v>
      </c>
      <c r="D43" s="32" t="s">
        <v>4</v>
      </c>
      <c r="E43" s="29">
        <v>44269</v>
      </c>
      <c r="F43" s="36">
        <v>156.9</v>
      </c>
      <c r="G43" s="53">
        <f t="shared" si="1"/>
        <v>2.5559105431309792E-3</v>
      </c>
      <c r="H43" s="36">
        <f t="shared" si="0"/>
        <v>682.6</v>
      </c>
      <c r="I43" s="54">
        <f t="shared" si="2"/>
        <v>-4.7446274072006744E-2</v>
      </c>
    </row>
    <row r="44" spans="3:9" x14ac:dyDescent="0.2">
      <c r="C44" s="32">
        <v>2021</v>
      </c>
      <c r="D44" s="32" t="s">
        <v>5</v>
      </c>
      <c r="E44" s="29">
        <v>44359</v>
      </c>
      <c r="F44" s="36">
        <v>196.7</v>
      </c>
      <c r="G44" s="53">
        <f>+F44/F40-1</f>
        <v>0.20379436964504283</v>
      </c>
      <c r="H44" s="36">
        <f t="shared" si="0"/>
        <v>715.89999999999986</v>
      </c>
      <c r="I44" s="54">
        <f>+H44/H40-1</f>
        <v>4.4042584220504555E-2</v>
      </c>
    </row>
    <row r="45" spans="3:9" x14ac:dyDescent="0.2">
      <c r="C45" s="32">
        <v>2021</v>
      </c>
      <c r="D45" s="32" t="s">
        <v>6</v>
      </c>
      <c r="E45" s="29">
        <v>44449</v>
      </c>
      <c r="F45" s="36">
        <v>182.9</v>
      </c>
      <c r="G45" s="53">
        <f>+F45/F41-1</f>
        <v>2.9842342342342398E-2</v>
      </c>
      <c r="H45" s="36">
        <f t="shared" si="0"/>
        <v>721.19999999999993</v>
      </c>
      <c r="I45" s="54">
        <f>+H45/H41-1</f>
        <v>7.3853484216795495E-2</v>
      </c>
    </row>
    <row r="46" spans="3:9" x14ac:dyDescent="0.2">
      <c r="C46" s="32">
        <v>2021</v>
      </c>
      <c r="D46" s="32" t="s">
        <v>7</v>
      </c>
      <c r="E46" s="29">
        <v>44539</v>
      </c>
      <c r="F46" s="36">
        <v>170.6</v>
      </c>
      <c r="G46" s="53">
        <f t="shared" ref="G46:G50" si="3">+F46/F42-1</f>
        <v>-7.6340010828370275E-2</v>
      </c>
      <c r="H46" s="36">
        <f t="shared" si="0"/>
        <v>707.1</v>
      </c>
      <c r="I46" s="54">
        <f t="shared" ref="I46:I50" si="4">+H46/H42-1</f>
        <v>3.6499560246262108E-2</v>
      </c>
    </row>
    <row r="47" spans="3:9" x14ac:dyDescent="0.2">
      <c r="C47" s="32">
        <v>2022</v>
      </c>
      <c r="D47" s="32" t="s">
        <v>4</v>
      </c>
      <c r="E47" s="29">
        <v>44629</v>
      </c>
      <c r="F47" s="36">
        <v>158.19999999999999</v>
      </c>
      <c r="G47" s="53">
        <f t="shared" si="3"/>
        <v>8.2855321861057263E-3</v>
      </c>
      <c r="H47" s="36">
        <f t="shared" si="0"/>
        <v>708.40000000000009</v>
      </c>
      <c r="I47" s="54">
        <f t="shared" si="4"/>
        <v>3.7796659830061641E-2</v>
      </c>
    </row>
    <row r="48" spans="3:9" x14ac:dyDescent="0.2">
      <c r="C48" s="32">
        <v>2022</v>
      </c>
      <c r="D48" s="32" t="s">
        <v>5</v>
      </c>
      <c r="E48" s="29">
        <v>44719</v>
      </c>
      <c r="F48" s="36">
        <v>193.1</v>
      </c>
      <c r="G48" s="53">
        <f t="shared" si="3"/>
        <v>-1.8301982714794107E-2</v>
      </c>
      <c r="H48" s="36">
        <f t="shared" si="0"/>
        <v>704.8</v>
      </c>
      <c r="I48" s="54">
        <f t="shared" si="4"/>
        <v>-1.550495879312741E-2</v>
      </c>
    </row>
    <row r="49" spans="2:16" x14ac:dyDescent="0.2">
      <c r="C49" s="32">
        <v>2022</v>
      </c>
      <c r="D49" s="32" t="s">
        <v>6</v>
      </c>
      <c r="E49" s="29">
        <v>44809</v>
      </c>
      <c r="F49" s="36">
        <v>173.7</v>
      </c>
      <c r="G49" s="53">
        <f t="shared" si="3"/>
        <v>-5.0300710770913137E-2</v>
      </c>
      <c r="H49" s="36">
        <f t="shared" si="0"/>
        <v>695.59999999999991</v>
      </c>
      <c r="I49" s="54">
        <f t="shared" si="4"/>
        <v>-3.5496394897393313E-2</v>
      </c>
    </row>
    <row r="50" spans="2:16" ht="14.25" x14ac:dyDescent="0.2">
      <c r="C50" s="32" t="s">
        <v>38</v>
      </c>
      <c r="D50" s="32" t="s">
        <v>7</v>
      </c>
      <c r="E50" s="29">
        <v>44899</v>
      </c>
      <c r="F50" s="56">
        <v>173.39506530761719</v>
      </c>
      <c r="G50" s="53">
        <f t="shared" si="3"/>
        <v>1.6383735683570988E-2</v>
      </c>
      <c r="H50" s="36">
        <f t="shared" si="0"/>
        <v>698.39506530761719</v>
      </c>
      <c r="I50" s="55">
        <f t="shared" si="4"/>
        <v>-1.2310754762244192E-2</v>
      </c>
    </row>
    <row r="51" spans="2:16" x14ac:dyDescent="0.2">
      <c r="C51" s="26" t="s">
        <v>40</v>
      </c>
    </row>
    <row r="52" spans="2:16" x14ac:dyDescent="0.2">
      <c r="C52" s="26" t="s">
        <v>16</v>
      </c>
    </row>
    <row r="53" spans="2:16" x14ac:dyDescent="0.2">
      <c r="C53" s="26" t="s">
        <v>12</v>
      </c>
    </row>
    <row r="56" spans="2:16" ht="15" x14ac:dyDescent="0.25">
      <c r="B56" s="51" t="s">
        <v>31</v>
      </c>
      <c r="C56" s="27"/>
      <c r="D56" s="27"/>
      <c r="E56" s="27"/>
      <c r="F56" s="27"/>
      <c r="G56" s="30"/>
      <c r="H56" s="27"/>
      <c r="I56" s="27"/>
      <c r="J56" s="27"/>
      <c r="K56" s="27"/>
      <c r="L56" s="27"/>
      <c r="M56" s="27"/>
      <c r="N56" s="27"/>
      <c r="O56" s="27"/>
      <c r="P56" s="27"/>
    </row>
    <row r="58" spans="2:16" x14ac:dyDescent="0.2">
      <c r="C58" s="46" t="s">
        <v>17</v>
      </c>
      <c r="D58" s="40"/>
      <c r="E58" s="41"/>
      <c r="F58" s="47">
        <v>2013</v>
      </c>
      <c r="G58" s="47">
        <v>2014</v>
      </c>
      <c r="H58" s="47">
        <v>2015</v>
      </c>
      <c r="I58" s="47">
        <v>2016</v>
      </c>
      <c r="J58" s="47">
        <v>2017</v>
      </c>
      <c r="K58" s="47">
        <v>2018</v>
      </c>
      <c r="L58" s="47">
        <v>2019</v>
      </c>
      <c r="M58" s="47">
        <v>2020</v>
      </c>
      <c r="N58" s="47">
        <v>2021</v>
      </c>
    </row>
    <row r="59" spans="2:16" x14ac:dyDescent="0.2">
      <c r="C59" s="37" t="s">
        <v>18</v>
      </c>
      <c r="D59" s="38"/>
      <c r="E59" s="39"/>
      <c r="F59" s="42">
        <v>868115</v>
      </c>
      <c r="G59" s="42">
        <v>903125</v>
      </c>
      <c r="H59" s="42">
        <v>921183</v>
      </c>
      <c r="I59" s="42">
        <v>891535</v>
      </c>
      <c r="J59" s="42">
        <v>955673</v>
      </c>
      <c r="K59" s="42">
        <v>1021446</v>
      </c>
      <c r="L59" s="42">
        <v>1049723</v>
      </c>
      <c r="M59" s="42">
        <v>1018696</v>
      </c>
      <c r="N59" s="42">
        <v>953301</v>
      </c>
    </row>
    <row r="60" spans="2:16" x14ac:dyDescent="0.2">
      <c r="C60" s="37" t="s">
        <v>19</v>
      </c>
      <c r="D60" s="38"/>
      <c r="E60" s="39"/>
      <c r="F60" s="42">
        <v>405</v>
      </c>
      <c r="G60" s="42">
        <v>373</v>
      </c>
      <c r="H60" s="42">
        <v>367</v>
      </c>
      <c r="I60" s="42">
        <v>1112</v>
      </c>
      <c r="J60" s="42">
        <v>1104</v>
      </c>
      <c r="K60" s="42">
        <v>1135</v>
      </c>
      <c r="L60" s="42">
        <v>548</v>
      </c>
      <c r="M60" s="42">
        <v>490</v>
      </c>
      <c r="N60" s="42">
        <v>288</v>
      </c>
    </row>
    <row r="61" spans="2:16" x14ac:dyDescent="0.2">
      <c r="C61" s="37" t="s">
        <v>20</v>
      </c>
      <c r="D61" s="38"/>
      <c r="E61" s="39"/>
      <c r="F61" s="42">
        <v>123764</v>
      </c>
      <c r="G61" s="42">
        <v>177680</v>
      </c>
      <c r="H61" s="42">
        <v>98584</v>
      </c>
      <c r="I61" s="42">
        <v>88341</v>
      </c>
      <c r="J61" s="42">
        <v>76338</v>
      </c>
      <c r="K61" s="42">
        <v>76269</v>
      </c>
      <c r="L61" s="42">
        <v>107076</v>
      </c>
      <c r="M61" s="42">
        <v>95164</v>
      </c>
      <c r="N61" s="42">
        <v>93528</v>
      </c>
    </row>
    <row r="62" spans="2:16" x14ac:dyDescent="0.2">
      <c r="C62" s="37" t="s">
        <v>21</v>
      </c>
      <c r="D62" s="38"/>
      <c r="E62" s="39"/>
      <c r="F62" s="42">
        <v>136715</v>
      </c>
      <c r="G62" s="42">
        <v>136620</v>
      </c>
      <c r="H62" s="42">
        <v>131685</v>
      </c>
      <c r="I62" s="42">
        <v>122924</v>
      </c>
      <c r="J62" s="42">
        <v>125408</v>
      </c>
      <c r="K62" s="42">
        <v>137954</v>
      </c>
      <c r="L62" s="42">
        <v>141425</v>
      </c>
      <c r="M62" s="42">
        <v>129643</v>
      </c>
      <c r="N62" s="42">
        <v>134586</v>
      </c>
    </row>
    <row r="63" spans="2:16" x14ac:dyDescent="0.2">
      <c r="C63" s="37" t="s">
        <v>22</v>
      </c>
      <c r="D63" s="38"/>
      <c r="E63" s="39"/>
      <c r="F63" s="42">
        <v>25800</v>
      </c>
      <c r="G63" s="42">
        <v>25467</v>
      </c>
      <c r="H63" s="42">
        <v>28957</v>
      </c>
      <c r="I63" s="42">
        <v>32680</v>
      </c>
      <c r="J63" s="42">
        <v>33868</v>
      </c>
      <c r="K63" s="42">
        <v>36549</v>
      </c>
      <c r="L63" s="42">
        <v>35439</v>
      </c>
      <c r="M63" s="42">
        <v>32637</v>
      </c>
      <c r="N63" s="42">
        <v>36978</v>
      </c>
    </row>
    <row r="64" spans="2:16" x14ac:dyDescent="0.2">
      <c r="C64" s="37" t="s">
        <v>23</v>
      </c>
      <c r="D64" s="38"/>
      <c r="E64" s="39"/>
      <c r="F64" s="42">
        <v>347037</v>
      </c>
      <c r="G64" s="42">
        <v>347393</v>
      </c>
      <c r="H64" s="42">
        <v>307230</v>
      </c>
      <c r="I64" s="42">
        <v>285701</v>
      </c>
      <c r="J64" s="42">
        <v>342298</v>
      </c>
      <c r="K64" s="42">
        <v>379964</v>
      </c>
      <c r="L64" s="42">
        <v>311331</v>
      </c>
      <c r="M64" s="42">
        <v>318382</v>
      </c>
      <c r="N64" s="42">
        <v>367547</v>
      </c>
    </row>
    <row r="65" spans="2:16" x14ac:dyDescent="0.2">
      <c r="C65" s="37" t="s">
        <v>24</v>
      </c>
      <c r="D65" s="38"/>
      <c r="E65" s="39"/>
      <c r="F65" s="42">
        <v>300074</v>
      </c>
      <c r="G65" s="42">
        <v>307678</v>
      </c>
      <c r="H65" s="42">
        <v>315579</v>
      </c>
      <c r="I65" s="42">
        <v>321051</v>
      </c>
      <c r="J65" s="42">
        <v>326022</v>
      </c>
      <c r="K65" s="42">
        <v>332864</v>
      </c>
      <c r="L65" s="42">
        <v>340742</v>
      </c>
      <c r="M65" s="42">
        <v>297308</v>
      </c>
      <c r="N65" s="42">
        <v>331799</v>
      </c>
    </row>
    <row r="66" spans="2:16" x14ac:dyDescent="0.2">
      <c r="C66" s="37" t="s">
        <v>25</v>
      </c>
      <c r="D66" s="38"/>
      <c r="E66" s="39"/>
      <c r="F66" s="42">
        <v>107617</v>
      </c>
      <c r="G66" s="42">
        <v>109971</v>
      </c>
      <c r="H66" s="42">
        <v>114785</v>
      </c>
      <c r="I66" s="42">
        <v>119457</v>
      </c>
      <c r="J66" s="42">
        <v>123000</v>
      </c>
      <c r="K66" s="42">
        <v>127234</v>
      </c>
      <c r="L66" s="42">
        <v>130180</v>
      </c>
      <c r="M66" s="42">
        <v>103579</v>
      </c>
      <c r="N66" s="42">
        <v>113028</v>
      </c>
    </row>
    <row r="67" spans="2:16" x14ac:dyDescent="0.2">
      <c r="C67" s="37" t="s">
        <v>26</v>
      </c>
      <c r="D67" s="38"/>
      <c r="E67" s="39"/>
      <c r="F67" s="42">
        <v>36474</v>
      </c>
      <c r="G67" s="42">
        <v>38319</v>
      </c>
      <c r="H67" s="42">
        <v>39491</v>
      </c>
      <c r="I67" s="42">
        <v>40742</v>
      </c>
      <c r="J67" s="42">
        <v>42141</v>
      </c>
      <c r="K67" s="42">
        <v>43963</v>
      </c>
      <c r="L67" s="42">
        <v>45472</v>
      </c>
      <c r="M67" s="42">
        <v>22583</v>
      </c>
      <c r="N67" s="42">
        <v>31413</v>
      </c>
    </row>
    <row r="68" spans="2:16" x14ac:dyDescent="0.2">
      <c r="C68" s="37" t="s">
        <v>27</v>
      </c>
      <c r="D68" s="38"/>
      <c r="E68" s="39"/>
      <c r="F68" s="42">
        <v>38609</v>
      </c>
      <c r="G68" s="42">
        <v>43519</v>
      </c>
      <c r="H68" s="42">
        <v>47927</v>
      </c>
      <c r="I68" s="42">
        <v>54385</v>
      </c>
      <c r="J68" s="42">
        <v>60704</v>
      </c>
      <c r="K68" s="42">
        <v>63345</v>
      </c>
      <c r="L68" s="42">
        <v>68367</v>
      </c>
      <c r="M68" s="42">
        <v>74571</v>
      </c>
      <c r="N68" s="42">
        <v>81732</v>
      </c>
    </row>
    <row r="69" spans="2:16" x14ac:dyDescent="0.2">
      <c r="C69" s="37" t="s">
        <v>28</v>
      </c>
      <c r="D69" s="38"/>
      <c r="E69" s="39"/>
      <c r="F69" s="42">
        <v>231459</v>
      </c>
      <c r="G69" s="42">
        <v>244606</v>
      </c>
      <c r="H69" s="42">
        <v>260453</v>
      </c>
      <c r="I69" s="42">
        <v>280083</v>
      </c>
      <c r="J69" s="42">
        <v>289914</v>
      </c>
      <c r="K69" s="42">
        <v>302870</v>
      </c>
      <c r="L69" s="42">
        <v>317933</v>
      </c>
      <c r="M69" s="42">
        <v>334668</v>
      </c>
      <c r="N69" s="42">
        <v>345628</v>
      </c>
    </row>
    <row r="70" spans="2:16" x14ac:dyDescent="0.2">
      <c r="C70" s="37" t="s">
        <v>29</v>
      </c>
      <c r="D70" s="38"/>
      <c r="E70" s="39"/>
      <c r="F70" s="42">
        <v>466197</v>
      </c>
      <c r="G70" s="42">
        <v>489852</v>
      </c>
      <c r="H70" s="42">
        <v>515887</v>
      </c>
      <c r="I70" s="42">
        <v>546355</v>
      </c>
      <c r="J70" s="42">
        <v>564352</v>
      </c>
      <c r="K70" s="42">
        <v>594780</v>
      </c>
      <c r="L70" s="42">
        <v>620754</v>
      </c>
      <c r="M70" s="42">
        <v>606254</v>
      </c>
      <c r="N70" s="42">
        <v>645673</v>
      </c>
    </row>
    <row r="71" spans="2:16" x14ac:dyDescent="0.2">
      <c r="C71" s="45" t="s">
        <v>30</v>
      </c>
      <c r="D71" s="43"/>
      <c r="E71" s="44"/>
      <c r="F71" s="49">
        <v>2682266</v>
      </c>
      <c r="G71" s="49">
        <v>2824603</v>
      </c>
      <c r="H71" s="49">
        <v>2782128</v>
      </c>
      <c r="I71" s="49">
        <v>2784366</v>
      </c>
      <c r="J71" s="49">
        <v>2940822</v>
      </c>
      <c r="K71" s="49">
        <v>3118373</v>
      </c>
      <c r="L71" s="49">
        <v>3168990</v>
      </c>
      <c r="M71" s="49">
        <v>3033975</v>
      </c>
      <c r="N71" s="49">
        <v>3135501</v>
      </c>
    </row>
    <row r="72" spans="2:16" x14ac:dyDescent="0.2">
      <c r="G72" s="57">
        <f t="shared" ref="G72" si="5">+G71/F71-1</f>
        <v>5.3065952444686593E-2</v>
      </c>
      <c r="H72" s="57">
        <f t="shared" ref="H72" si="6">+H71/G71-1</f>
        <v>-1.5037511466213127E-2</v>
      </c>
      <c r="I72" s="57">
        <f t="shared" ref="I72" si="7">+I71/H71-1</f>
        <v>8.0442021359194982E-4</v>
      </c>
      <c r="J72" s="57">
        <f t="shared" ref="J72" si="8">+J71/I71-1</f>
        <v>5.6190888697821961E-2</v>
      </c>
      <c r="K72" s="57">
        <f t="shared" ref="K72:L72" si="9">+K71/J71-1</f>
        <v>6.03746163487624E-2</v>
      </c>
      <c r="L72" s="57">
        <f t="shared" si="9"/>
        <v>1.6231861935695369E-2</v>
      </c>
      <c r="M72" s="57">
        <f>+M71/L71-1</f>
        <v>-4.2605057131767543E-2</v>
      </c>
      <c r="N72" s="57">
        <f>+N71/M71-1</f>
        <v>3.3463031171977464E-2</v>
      </c>
    </row>
    <row r="74" spans="2:16" x14ac:dyDescent="0.2">
      <c r="B74" s="26"/>
      <c r="C74" s="26"/>
      <c r="D74" s="26"/>
      <c r="E74" s="26"/>
    </row>
    <row r="75" spans="2:16" ht="15" x14ac:dyDescent="0.25">
      <c r="B75" s="51" t="s">
        <v>32</v>
      </c>
      <c r="C75" s="35"/>
      <c r="D75" s="35"/>
      <c r="E75" s="35"/>
      <c r="F75" s="27"/>
      <c r="G75" s="30"/>
      <c r="H75" s="27"/>
      <c r="I75" s="27"/>
      <c r="J75" s="27"/>
      <c r="K75" s="27"/>
      <c r="L75" s="27"/>
      <c r="M75" s="27"/>
      <c r="N75" s="27"/>
      <c r="O75" s="27"/>
      <c r="P75" s="27"/>
    </row>
    <row r="77" spans="2:16" x14ac:dyDescent="0.2">
      <c r="C77" s="46" t="s">
        <v>17</v>
      </c>
      <c r="D77" s="40"/>
      <c r="E77" s="41"/>
      <c r="F77" s="47">
        <v>2013</v>
      </c>
      <c r="G77" s="47">
        <v>2014</v>
      </c>
      <c r="H77" s="47">
        <v>2015</v>
      </c>
      <c r="I77" s="47">
        <v>2016</v>
      </c>
      <c r="J77" s="47">
        <v>2017</v>
      </c>
      <c r="K77" s="47">
        <v>2018</v>
      </c>
      <c r="L77" s="47">
        <v>2019</v>
      </c>
      <c r="M77" s="47">
        <v>2020</v>
      </c>
      <c r="N77" s="47">
        <v>2021</v>
      </c>
    </row>
    <row r="78" spans="2:16" x14ac:dyDescent="0.2">
      <c r="C78" s="37" t="s">
        <v>18</v>
      </c>
      <c r="D78" s="38"/>
      <c r="E78" s="39"/>
      <c r="F78" s="48">
        <f>F59/F$71*100</f>
        <v>32.364985426501327</v>
      </c>
      <c r="G78" s="48">
        <f t="shared" ref="G78:N78" si="10">G59/G$71*100</f>
        <v>31.973519818537333</v>
      </c>
      <c r="H78" s="48">
        <f t="shared" si="10"/>
        <v>33.110733941788446</v>
      </c>
      <c r="I78" s="48">
        <f t="shared" si="10"/>
        <v>32.019317862666043</v>
      </c>
      <c r="J78" s="48">
        <f t="shared" si="10"/>
        <v>32.496798514156929</v>
      </c>
      <c r="K78" s="48">
        <f t="shared" si="10"/>
        <v>32.755735122129394</v>
      </c>
      <c r="L78" s="48">
        <f t="shared" si="10"/>
        <v>33.124844193260309</v>
      </c>
      <c r="M78" s="48">
        <f t="shared" si="10"/>
        <v>33.576281940358768</v>
      </c>
      <c r="N78" s="36">
        <f t="shared" si="10"/>
        <v>30.403466623037271</v>
      </c>
      <c r="O78" s="26" t="s">
        <v>18</v>
      </c>
    </row>
    <row r="79" spans="2:16" x14ac:dyDescent="0.2">
      <c r="C79" s="37" t="s">
        <v>19</v>
      </c>
      <c r="D79" s="38"/>
      <c r="E79" s="39"/>
      <c r="F79" s="48">
        <f t="shared" ref="F79:N88" si="11">F60/F$71*100</f>
        <v>1.50991736091797E-2</v>
      </c>
      <c r="G79" s="48">
        <f t="shared" si="11"/>
        <v>1.3205395590105938E-2</v>
      </c>
      <c r="H79" s="48">
        <f t="shared" si="11"/>
        <v>1.3191341304210302E-2</v>
      </c>
      <c r="I79" s="48">
        <f t="shared" si="11"/>
        <v>3.9937278360675281E-2</v>
      </c>
      <c r="J79" s="48">
        <f t="shared" si="11"/>
        <v>3.7540524383998755E-2</v>
      </c>
      <c r="K79" s="48">
        <f t="shared" si="11"/>
        <v>3.6397185327092046E-2</v>
      </c>
      <c r="L79" s="48">
        <f t="shared" si="11"/>
        <v>1.7292575868021041E-2</v>
      </c>
      <c r="M79" s="48">
        <f t="shared" si="11"/>
        <v>1.615042971679068E-2</v>
      </c>
      <c r="N79" s="36">
        <f t="shared" si="11"/>
        <v>9.1851350071328313E-3</v>
      </c>
      <c r="O79" s="26" t="s">
        <v>19</v>
      </c>
    </row>
    <row r="80" spans="2:16" x14ac:dyDescent="0.2">
      <c r="C80" s="37" t="s">
        <v>20</v>
      </c>
      <c r="D80" s="38"/>
      <c r="E80" s="39"/>
      <c r="F80" s="48">
        <f t="shared" si="11"/>
        <v>4.6141583273247324</v>
      </c>
      <c r="G80" s="48">
        <f t="shared" si="11"/>
        <v>6.2904415239946996</v>
      </c>
      <c r="H80" s="48">
        <f t="shared" si="11"/>
        <v>3.5434746352432387</v>
      </c>
      <c r="I80" s="48">
        <f t="shared" si="11"/>
        <v>3.1727509960974962</v>
      </c>
      <c r="J80" s="48">
        <f t="shared" si="11"/>
        <v>2.595804846400088</v>
      </c>
      <c r="K80" s="48">
        <f t="shared" si="11"/>
        <v>2.4457946499665049</v>
      </c>
      <c r="L80" s="48">
        <f t="shared" si="11"/>
        <v>3.3788683460660969</v>
      </c>
      <c r="M80" s="48">
        <f t="shared" si="11"/>
        <v>3.1366112113646287</v>
      </c>
      <c r="N80" s="36">
        <f t="shared" si="11"/>
        <v>2.9828725935663871</v>
      </c>
      <c r="O80" s="26" t="s">
        <v>20</v>
      </c>
    </row>
    <row r="81" spans="3:15" x14ac:dyDescent="0.2">
      <c r="C81" s="37" t="s">
        <v>21</v>
      </c>
      <c r="D81" s="38"/>
      <c r="E81" s="39"/>
      <c r="F81" s="48">
        <f t="shared" si="11"/>
        <v>5.0969963456271676</v>
      </c>
      <c r="G81" s="48">
        <f t="shared" si="11"/>
        <v>4.8367859129229842</v>
      </c>
      <c r="H81" s="48">
        <f t="shared" si="11"/>
        <v>4.7332473559807458</v>
      </c>
      <c r="I81" s="48">
        <f t="shared" si="11"/>
        <v>4.4147931701507632</v>
      </c>
      <c r="J81" s="48">
        <f t="shared" si="11"/>
        <v>4.264385943793946</v>
      </c>
      <c r="K81" s="48">
        <f t="shared" si="11"/>
        <v>4.4239095194833977</v>
      </c>
      <c r="L81" s="48">
        <f t="shared" si="11"/>
        <v>4.4627783615599919</v>
      </c>
      <c r="M81" s="48">
        <f t="shared" si="11"/>
        <v>4.2730411423957015</v>
      </c>
      <c r="N81" s="36">
        <f t="shared" si="11"/>
        <v>4.2923284030207611</v>
      </c>
      <c r="O81" s="26" t="s">
        <v>21</v>
      </c>
    </row>
    <row r="82" spans="3:15" x14ac:dyDescent="0.2">
      <c r="C82" s="37" t="s">
        <v>22</v>
      </c>
      <c r="D82" s="38"/>
      <c r="E82" s="39"/>
      <c r="F82" s="48">
        <f t="shared" si="11"/>
        <v>0.96187328176996612</v>
      </c>
      <c r="G82" s="48">
        <f t="shared" si="11"/>
        <v>0.90161343027675045</v>
      </c>
      <c r="H82" s="48">
        <f t="shared" si="11"/>
        <v>1.0408219894986859</v>
      </c>
      <c r="I82" s="48">
        <f t="shared" si="11"/>
        <v>1.1736962741248815</v>
      </c>
      <c r="J82" s="48">
        <f t="shared" si="11"/>
        <v>1.1516507969540488</v>
      </c>
      <c r="K82" s="48">
        <f t="shared" si="11"/>
        <v>1.1720535035417508</v>
      </c>
      <c r="L82" s="48">
        <f t="shared" si="11"/>
        <v>1.11830583245766</v>
      </c>
      <c r="M82" s="48">
        <f t="shared" si="11"/>
        <v>1.0757174993201988</v>
      </c>
      <c r="N82" s="36">
        <f t="shared" si="11"/>
        <v>1.1793330635199926</v>
      </c>
      <c r="O82" s="26" t="s">
        <v>22</v>
      </c>
    </row>
    <row r="83" spans="3:15" x14ac:dyDescent="0.2">
      <c r="C83" s="37" t="s">
        <v>23</v>
      </c>
      <c r="D83" s="38"/>
      <c r="E83" s="39"/>
      <c r="F83" s="48">
        <f t="shared" si="11"/>
        <v>12.938202251379991</v>
      </c>
      <c r="G83" s="48">
        <f t="shared" si="11"/>
        <v>12.29882571108223</v>
      </c>
      <c r="H83" s="48">
        <f t="shared" si="11"/>
        <v>11.042985800797087</v>
      </c>
      <c r="I83" s="48">
        <f t="shared" si="11"/>
        <v>10.260899608743966</v>
      </c>
      <c r="J83" s="48">
        <f t="shared" si="11"/>
        <v>11.639534796733702</v>
      </c>
      <c r="K83" s="48">
        <f t="shared" si="11"/>
        <v>12.184687335350839</v>
      </c>
      <c r="L83" s="48">
        <f t="shared" si="11"/>
        <v>9.8242973313263846</v>
      </c>
      <c r="M83" s="48">
        <f t="shared" si="11"/>
        <v>10.493890028757653</v>
      </c>
      <c r="N83" s="36">
        <f t="shared" si="11"/>
        <v>11.722113946064759</v>
      </c>
      <c r="O83" s="26" t="s">
        <v>23</v>
      </c>
    </row>
    <row r="84" spans="3:15" x14ac:dyDescent="0.2">
      <c r="C84" s="37" t="s">
        <v>24</v>
      </c>
      <c r="D84" s="38"/>
      <c r="E84" s="39"/>
      <c r="F84" s="48">
        <f t="shared" si="11"/>
        <v>11.187331905187628</v>
      </c>
      <c r="G84" s="48">
        <f t="shared" si="11"/>
        <v>10.892787411186635</v>
      </c>
      <c r="H84" s="48">
        <f t="shared" si="11"/>
        <v>11.343079829540553</v>
      </c>
      <c r="I84" s="48">
        <f t="shared" si="11"/>
        <v>11.530488448716872</v>
      </c>
      <c r="J84" s="48">
        <f t="shared" si="11"/>
        <v>11.086084094855112</v>
      </c>
      <c r="K84" s="48">
        <f t="shared" si="11"/>
        <v>10.674284314288252</v>
      </c>
      <c r="L84" s="48">
        <f t="shared" si="11"/>
        <v>10.752384829235814</v>
      </c>
      <c r="M84" s="48">
        <f t="shared" si="11"/>
        <v>9.7992897106930688</v>
      </c>
      <c r="N84" s="36">
        <f t="shared" si="11"/>
        <v>10.582009063304398</v>
      </c>
      <c r="O84" s="26" t="s">
        <v>24</v>
      </c>
    </row>
    <row r="85" spans="3:15" x14ac:dyDescent="0.2">
      <c r="C85" s="37" t="s">
        <v>25</v>
      </c>
      <c r="D85" s="38"/>
      <c r="E85" s="39"/>
      <c r="F85" s="48">
        <f t="shared" si="11"/>
        <v>4.0121673241952882</v>
      </c>
      <c r="G85" s="48">
        <f t="shared" si="11"/>
        <v>3.8933258939397857</v>
      </c>
      <c r="H85" s="48">
        <f t="shared" si="11"/>
        <v>4.1257986692201074</v>
      </c>
      <c r="I85" s="48">
        <f t="shared" si="11"/>
        <v>4.2902764938230105</v>
      </c>
      <c r="J85" s="48">
        <f t="shared" si="11"/>
        <v>4.182504075391166</v>
      </c>
      <c r="K85" s="48">
        <f t="shared" si="11"/>
        <v>4.0801405091693654</v>
      </c>
      <c r="L85" s="48">
        <f t="shared" si="11"/>
        <v>4.1079334425163854</v>
      </c>
      <c r="M85" s="48">
        <f t="shared" si="11"/>
        <v>3.4139701217050242</v>
      </c>
      <c r="N85" s="36">
        <f t="shared" si="11"/>
        <v>3.6047827763410054</v>
      </c>
      <c r="O85" s="26" t="s">
        <v>25</v>
      </c>
    </row>
    <row r="86" spans="3:15" x14ac:dyDescent="0.2">
      <c r="C86" s="37" t="s">
        <v>26</v>
      </c>
      <c r="D86" s="38"/>
      <c r="E86" s="39"/>
      <c r="F86" s="48">
        <f t="shared" si="11"/>
        <v>1.35982039066968</v>
      </c>
      <c r="G86" s="48">
        <f t="shared" si="11"/>
        <v>1.356615425247371</v>
      </c>
      <c r="H86" s="48">
        <f t="shared" si="11"/>
        <v>1.4194530230097249</v>
      </c>
      <c r="I86" s="48">
        <f t="shared" si="11"/>
        <v>1.4632415422397773</v>
      </c>
      <c r="J86" s="48">
        <f t="shared" si="11"/>
        <v>1.4329667011468223</v>
      </c>
      <c r="K86" s="48">
        <f t="shared" si="11"/>
        <v>1.4098056903391609</v>
      </c>
      <c r="L86" s="48">
        <f t="shared" si="11"/>
        <v>1.4349051275011913</v>
      </c>
      <c r="M86" s="48">
        <f t="shared" si="11"/>
        <v>0.74433704958017122</v>
      </c>
      <c r="N86" s="36">
        <f t="shared" si="11"/>
        <v>1.001849465205082</v>
      </c>
      <c r="O86" s="26" t="s">
        <v>26</v>
      </c>
    </row>
    <row r="87" spans="3:15" x14ac:dyDescent="0.2">
      <c r="C87" s="37" t="s">
        <v>27</v>
      </c>
      <c r="D87" s="38"/>
      <c r="E87" s="39"/>
      <c r="F87" s="48">
        <f t="shared" si="11"/>
        <v>1.439417268831652</v>
      </c>
      <c r="G87" s="48">
        <f t="shared" si="11"/>
        <v>1.5407120929914753</v>
      </c>
      <c r="H87" s="48">
        <f t="shared" si="11"/>
        <v>1.7226741544601829</v>
      </c>
      <c r="I87" s="48">
        <f t="shared" si="11"/>
        <v>1.9532274133501129</v>
      </c>
      <c r="J87" s="48">
        <f t="shared" si="11"/>
        <v>2.0641847755491489</v>
      </c>
      <c r="K87" s="48">
        <f t="shared" si="11"/>
        <v>2.0313477573080574</v>
      </c>
      <c r="L87" s="48">
        <f t="shared" si="11"/>
        <v>2.1573750627171431</v>
      </c>
      <c r="M87" s="48">
        <f t="shared" si="11"/>
        <v>2.4578646824710155</v>
      </c>
      <c r="N87" s="36">
        <f t="shared" si="11"/>
        <v>2.6066647722325715</v>
      </c>
      <c r="O87" s="26" t="s">
        <v>27</v>
      </c>
    </row>
    <row r="88" spans="3:15" x14ac:dyDescent="0.2">
      <c r="C88" s="37" t="s">
        <v>28</v>
      </c>
      <c r="D88" s="38"/>
      <c r="E88" s="39"/>
      <c r="F88" s="48">
        <f t="shared" si="11"/>
        <v>8.6292336405114192</v>
      </c>
      <c r="G88" s="48">
        <f t="shared" si="11"/>
        <v>8.659836444271992</v>
      </c>
      <c r="H88" s="48">
        <f t="shared" si="11"/>
        <v>9.3616469120040477</v>
      </c>
      <c r="I88" s="48">
        <f t="shared" si="11"/>
        <v>10.059130157457748</v>
      </c>
      <c r="J88" s="48">
        <f t="shared" si="11"/>
        <v>9.8582641179914994</v>
      </c>
      <c r="K88" s="48">
        <f t="shared" si="11"/>
        <v>9.7124365815122182</v>
      </c>
      <c r="L88" s="48">
        <f t="shared" si="11"/>
        <v>10.032628692422508</v>
      </c>
      <c r="M88" s="48">
        <f t="shared" si="11"/>
        <v>11.03067757644674</v>
      </c>
      <c r="N88" s="36">
        <f t="shared" si="11"/>
        <v>11.023055007796202</v>
      </c>
      <c r="O88" s="26" t="s">
        <v>28</v>
      </c>
    </row>
    <row r="89" spans="3:15" x14ac:dyDescent="0.2">
      <c r="C89" s="37" t="s">
        <v>29</v>
      </c>
      <c r="D89" s="38"/>
      <c r="E89" s="39"/>
      <c r="F89" s="48">
        <f>F70/F$71*100</f>
        <v>17.380714664391974</v>
      </c>
      <c r="G89" s="48">
        <f t="shared" ref="G89:N89" si="12">G70/G$71*100</f>
        <v>17.342330939958643</v>
      </c>
      <c r="H89" s="48">
        <f t="shared" si="12"/>
        <v>18.542892347152971</v>
      </c>
      <c r="I89" s="48">
        <f t="shared" si="12"/>
        <v>19.622240754268656</v>
      </c>
      <c r="J89" s="48">
        <f t="shared" si="12"/>
        <v>19.19028081264354</v>
      </c>
      <c r="K89" s="48">
        <f t="shared" si="12"/>
        <v>19.073407831583967</v>
      </c>
      <c r="L89" s="48">
        <f t="shared" si="12"/>
        <v>19.588386205068492</v>
      </c>
      <c r="M89" s="48">
        <f t="shared" si="12"/>
        <v>19.982168607190236</v>
      </c>
      <c r="N89" s="36">
        <f t="shared" si="12"/>
        <v>20.592339150904433</v>
      </c>
    </row>
    <row r="90" spans="3:15" x14ac:dyDescent="0.2">
      <c r="C90" s="45" t="s">
        <v>30</v>
      </c>
      <c r="D90" s="43"/>
      <c r="E90" s="44"/>
      <c r="F90" s="50">
        <f>SUM(F78:F89)</f>
        <v>100</v>
      </c>
      <c r="G90" s="50">
        <f t="shared" ref="G90:N90" si="13">SUM(G78:G89)</f>
        <v>100</v>
      </c>
      <c r="H90" s="50">
        <f t="shared" si="13"/>
        <v>99.999999999999986</v>
      </c>
      <c r="I90" s="50">
        <f t="shared" si="13"/>
        <v>99.999999999999986</v>
      </c>
      <c r="J90" s="50">
        <f t="shared" si="13"/>
        <v>100</v>
      </c>
      <c r="K90" s="50">
        <f t="shared" si="13"/>
        <v>99.999999999999986</v>
      </c>
      <c r="L90" s="50">
        <f t="shared" si="13"/>
        <v>99.999999999999986</v>
      </c>
      <c r="M90" s="50">
        <f t="shared" si="13"/>
        <v>99.999999999999986</v>
      </c>
      <c r="N90" s="50">
        <f t="shared" si="13"/>
        <v>100</v>
      </c>
    </row>
  </sheetData>
  <mergeCells count="1">
    <mergeCell ref="B2:P3"/>
  </mergeCells>
  <conditionalFormatting sqref="N78:N88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{99B0ACF8-C9EE-4916-8904-E704E40623E5}</x14:id>
        </ext>
      </extLst>
    </cfRule>
  </conditionalFormatting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9B0ACF8-C9EE-4916-8904-E704E40623E5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N78:N88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0"/>
  <sheetViews>
    <sheetView topLeftCell="A34" zoomScale="96" zoomScaleNormal="96" workbookViewId="0">
      <selection activeCell="N81" sqref="N81"/>
    </sheetView>
  </sheetViews>
  <sheetFormatPr baseColWidth="10" defaultColWidth="0" defaultRowHeight="12" x14ac:dyDescent="0.2"/>
  <cols>
    <col min="1" max="1" width="11.7109375" style="23" customWidth="1"/>
    <col min="2" max="4" width="11.28515625" style="23" customWidth="1"/>
    <col min="5" max="5" width="12.28515625" style="23" customWidth="1"/>
    <col min="6" max="6" width="11.28515625" style="23" customWidth="1"/>
    <col min="7" max="7" width="14.140625" style="23" customWidth="1"/>
    <col min="8" max="8" width="11.5703125" style="23" bestFit="1" customWidth="1"/>
    <col min="9" max="9" width="14.140625" style="23" customWidth="1"/>
    <col min="10" max="16" width="11.28515625" style="23" customWidth="1"/>
    <col min="17" max="17" width="11.7109375" style="23" customWidth="1"/>
    <col min="18" max="20" width="0" style="23" hidden="1" customWidth="1"/>
    <col min="21" max="16384" width="11.42578125" style="23" hidden="1"/>
  </cols>
  <sheetData>
    <row r="1" spans="2:16" ht="9" customHeight="1" x14ac:dyDescent="0.25">
      <c r="C1" s="24"/>
      <c r="D1" s="24"/>
    </row>
    <row r="2" spans="2:16" x14ac:dyDescent="0.2">
      <c r="B2" s="83" t="s">
        <v>55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</row>
    <row r="3" spans="2:16" x14ac:dyDescent="0.2"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</row>
    <row r="4" spans="2:16" x14ac:dyDescent="0.2">
      <c r="B4" s="25"/>
      <c r="G4" s="25"/>
      <c r="L4" s="25"/>
      <c r="M4" s="25"/>
    </row>
    <row r="5" spans="2:16" x14ac:dyDescent="0.2">
      <c r="B5" s="25"/>
      <c r="G5" s="25"/>
      <c r="L5" s="25"/>
      <c r="M5" s="25"/>
    </row>
    <row r="7" spans="2:16" x14ac:dyDescent="0.2">
      <c r="B7" s="51" t="s">
        <v>11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8" spans="2:16" x14ac:dyDescent="0.2">
      <c r="F8" s="26" t="s">
        <v>10</v>
      </c>
      <c r="J8" s="26"/>
    </row>
    <row r="9" spans="2:16" x14ac:dyDescent="0.2">
      <c r="G9" s="26"/>
    </row>
    <row r="10" spans="2:16" x14ac:dyDescent="0.2">
      <c r="C10" s="34" t="s">
        <v>2</v>
      </c>
      <c r="D10" s="34" t="s">
        <v>3</v>
      </c>
      <c r="E10" s="34" t="s">
        <v>8</v>
      </c>
      <c r="F10" s="34" t="s">
        <v>9</v>
      </c>
      <c r="G10" s="34" t="s">
        <v>13</v>
      </c>
      <c r="H10" s="34" t="s">
        <v>14</v>
      </c>
      <c r="I10" s="34" t="s">
        <v>15</v>
      </c>
    </row>
    <row r="11" spans="2:16" x14ac:dyDescent="0.2">
      <c r="C11" s="32">
        <v>2013</v>
      </c>
      <c r="D11" s="32" t="s">
        <v>4</v>
      </c>
      <c r="E11" s="29">
        <v>41363</v>
      </c>
      <c r="F11" s="36">
        <v>116.6</v>
      </c>
      <c r="G11" s="33"/>
      <c r="H11" s="33"/>
      <c r="I11" s="33"/>
    </row>
    <row r="12" spans="2:16" x14ac:dyDescent="0.2">
      <c r="C12" s="32">
        <v>2013</v>
      </c>
      <c r="D12" s="32" t="s">
        <v>5</v>
      </c>
      <c r="E12" s="29">
        <v>41453</v>
      </c>
      <c r="F12" s="36">
        <v>118.9</v>
      </c>
      <c r="G12" s="32"/>
      <c r="H12" s="32"/>
      <c r="I12" s="32"/>
    </row>
    <row r="13" spans="2:16" x14ac:dyDescent="0.2">
      <c r="C13" s="32">
        <v>2013</v>
      </c>
      <c r="D13" s="32" t="s">
        <v>6</v>
      </c>
      <c r="E13" s="29">
        <v>41543</v>
      </c>
      <c r="F13" s="36">
        <v>124.3</v>
      </c>
      <c r="G13" s="32"/>
      <c r="H13" s="32"/>
      <c r="I13" s="32"/>
    </row>
    <row r="14" spans="2:16" x14ac:dyDescent="0.2">
      <c r="C14" s="32">
        <v>2013</v>
      </c>
      <c r="D14" s="32" t="s">
        <v>7</v>
      </c>
      <c r="E14" s="29">
        <v>41633</v>
      </c>
      <c r="F14" s="36">
        <v>132.5</v>
      </c>
      <c r="G14" s="32"/>
      <c r="H14" s="36">
        <f>+SUM(F11:F14)</f>
        <v>492.3</v>
      </c>
      <c r="I14" s="32"/>
    </row>
    <row r="15" spans="2:16" x14ac:dyDescent="0.2">
      <c r="C15" s="32">
        <v>2014</v>
      </c>
      <c r="D15" s="32" t="s">
        <v>4</v>
      </c>
      <c r="E15" s="29">
        <v>41723</v>
      </c>
      <c r="F15" s="36">
        <v>120.5</v>
      </c>
      <c r="G15" s="53">
        <f>+F15/F11-1</f>
        <v>3.3447684391080701E-2</v>
      </c>
      <c r="H15" s="36">
        <f t="shared" ref="H15:H50" si="0">+SUM(F12:F15)</f>
        <v>496.2</v>
      </c>
      <c r="I15" s="32"/>
    </row>
    <row r="16" spans="2:16" x14ac:dyDescent="0.2">
      <c r="C16" s="32">
        <v>2014</v>
      </c>
      <c r="D16" s="32" t="s">
        <v>5</v>
      </c>
      <c r="E16" s="29">
        <v>41813</v>
      </c>
      <c r="F16" s="36">
        <v>123.7</v>
      </c>
      <c r="G16" s="53">
        <f t="shared" ref="G16:G43" si="1">+F16/F12-1</f>
        <v>4.037005887300249E-2</v>
      </c>
      <c r="H16" s="36">
        <f t="shared" si="0"/>
        <v>501</v>
      </c>
      <c r="I16" s="32"/>
    </row>
    <row r="17" spans="3:9" x14ac:dyDescent="0.2">
      <c r="C17" s="32">
        <v>2014</v>
      </c>
      <c r="D17" s="32" t="s">
        <v>6</v>
      </c>
      <c r="E17" s="29">
        <v>41903</v>
      </c>
      <c r="F17" s="36">
        <v>129.9</v>
      </c>
      <c r="G17" s="53">
        <f t="shared" si="1"/>
        <v>4.5052292839903529E-2</v>
      </c>
      <c r="H17" s="36">
        <f t="shared" si="0"/>
        <v>506.6</v>
      </c>
      <c r="I17" s="32"/>
    </row>
    <row r="18" spans="3:9" x14ac:dyDescent="0.2">
      <c r="C18" s="32">
        <v>2014</v>
      </c>
      <c r="D18" s="32" t="s">
        <v>7</v>
      </c>
      <c r="E18" s="29">
        <v>41993</v>
      </c>
      <c r="F18" s="36">
        <v>134.1</v>
      </c>
      <c r="G18" s="53">
        <f t="shared" si="1"/>
        <v>1.2075471698113072E-2</v>
      </c>
      <c r="H18" s="36">
        <f t="shared" si="0"/>
        <v>508.20000000000005</v>
      </c>
      <c r="I18" s="54">
        <f>+H18/H14-1</f>
        <v>3.2297379646557101E-2</v>
      </c>
    </row>
    <row r="19" spans="3:9" x14ac:dyDescent="0.2">
      <c r="C19" s="32">
        <v>2015</v>
      </c>
      <c r="D19" s="32" t="s">
        <v>4</v>
      </c>
      <c r="E19" s="29">
        <v>42083</v>
      </c>
      <c r="F19" s="36">
        <v>119.2</v>
      </c>
      <c r="G19" s="53">
        <f t="shared" si="1"/>
        <v>-1.0788381742738551E-2</v>
      </c>
      <c r="H19" s="36">
        <f t="shared" si="0"/>
        <v>506.90000000000003</v>
      </c>
      <c r="I19" s="54">
        <f t="shared" ref="I19:I50" si="2">+H19/H15-1</f>
        <v>2.1563885530028415E-2</v>
      </c>
    </row>
    <row r="20" spans="3:9" x14ac:dyDescent="0.2">
      <c r="C20" s="32">
        <v>2015</v>
      </c>
      <c r="D20" s="32" t="s">
        <v>5</v>
      </c>
      <c r="E20" s="29">
        <v>42173</v>
      </c>
      <c r="F20" s="36">
        <v>121.5</v>
      </c>
      <c r="G20" s="53">
        <f t="shared" si="1"/>
        <v>-1.7784963621665373E-2</v>
      </c>
      <c r="H20" s="36">
        <f t="shared" si="0"/>
        <v>504.7</v>
      </c>
      <c r="I20" s="54">
        <f t="shared" si="2"/>
        <v>7.3852295409182478E-3</v>
      </c>
    </row>
    <row r="21" spans="3:9" x14ac:dyDescent="0.2">
      <c r="C21" s="32">
        <v>2015</v>
      </c>
      <c r="D21" s="32" t="s">
        <v>6</v>
      </c>
      <c r="E21" s="29">
        <v>42263</v>
      </c>
      <c r="F21" s="36">
        <v>123.7</v>
      </c>
      <c r="G21" s="53">
        <f t="shared" si="1"/>
        <v>-4.7729022324865311E-2</v>
      </c>
      <c r="H21" s="36">
        <f t="shared" si="0"/>
        <v>498.5</v>
      </c>
      <c r="I21" s="54">
        <f t="shared" si="2"/>
        <v>-1.598894591393607E-2</v>
      </c>
    </row>
    <row r="22" spans="3:9" x14ac:dyDescent="0.2">
      <c r="C22" s="32">
        <v>2015</v>
      </c>
      <c r="D22" s="32" t="s">
        <v>7</v>
      </c>
      <c r="E22" s="29">
        <v>42353</v>
      </c>
      <c r="F22" s="36">
        <v>132.5</v>
      </c>
      <c r="G22" s="53">
        <f t="shared" si="1"/>
        <v>-1.1931394481729973E-2</v>
      </c>
      <c r="H22" s="36">
        <f t="shared" si="0"/>
        <v>496.9</v>
      </c>
      <c r="I22" s="54">
        <f t="shared" si="2"/>
        <v>-2.2235340417158689E-2</v>
      </c>
    </row>
    <row r="23" spans="3:9" x14ac:dyDescent="0.2">
      <c r="C23" s="32">
        <v>2016</v>
      </c>
      <c r="D23" s="32" t="s">
        <v>4</v>
      </c>
      <c r="E23" s="29">
        <v>42443</v>
      </c>
      <c r="F23" s="36">
        <v>106.8</v>
      </c>
      <c r="G23" s="53">
        <f t="shared" si="1"/>
        <v>-0.10402684563758391</v>
      </c>
      <c r="H23" s="36">
        <f t="shared" si="0"/>
        <v>484.5</v>
      </c>
      <c r="I23" s="54">
        <f t="shared" si="2"/>
        <v>-4.4190175577036972E-2</v>
      </c>
    </row>
    <row r="24" spans="3:9" x14ac:dyDescent="0.2">
      <c r="C24" s="32">
        <v>2016</v>
      </c>
      <c r="D24" s="32" t="s">
        <v>5</v>
      </c>
      <c r="E24" s="29">
        <v>42533</v>
      </c>
      <c r="F24" s="36">
        <v>107.5</v>
      </c>
      <c r="G24" s="53">
        <f t="shared" si="1"/>
        <v>-0.1152263374485597</v>
      </c>
      <c r="H24" s="36">
        <f t="shared" si="0"/>
        <v>470.5</v>
      </c>
      <c r="I24" s="54">
        <f t="shared" si="2"/>
        <v>-6.7763027541113519E-2</v>
      </c>
    </row>
    <row r="25" spans="3:9" x14ac:dyDescent="0.2">
      <c r="C25" s="32">
        <v>2016</v>
      </c>
      <c r="D25" s="32" t="s">
        <v>6</v>
      </c>
      <c r="E25" s="29">
        <v>42623</v>
      </c>
      <c r="F25" s="36">
        <v>110.4</v>
      </c>
      <c r="G25" s="53">
        <f t="shared" si="1"/>
        <v>-0.10751818916734035</v>
      </c>
      <c r="H25" s="36">
        <f t="shared" si="0"/>
        <v>457.20000000000005</v>
      </c>
      <c r="I25" s="54">
        <f t="shared" si="2"/>
        <v>-8.2848545636910687E-2</v>
      </c>
    </row>
    <row r="26" spans="3:9" x14ac:dyDescent="0.2">
      <c r="C26" s="32">
        <v>2016</v>
      </c>
      <c r="D26" s="32" t="s">
        <v>7</v>
      </c>
      <c r="E26" s="29">
        <v>42713</v>
      </c>
      <c r="F26" s="36">
        <v>115.3</v>
      </c>
      <c r="G26" s="53">
        <f t="shared" si="1"/>
        <v>-0.12981132075471702</v>
      </c>
      <c r="H26" s="36">
        <f t="shared" si="0"/>
        <v>440.00000000000006</v>
      </c>
      <c r="I26" s="54">
        <f t="shared" si="2"/>
        <v>-0.11450996176293005</v>
      </c>
    </row>
    <row r="27" spans="3:9" x14ac:dyDescent="0.2">
      <c r="C27" s="32">
        <v>2017</v>
      </c>
      <c r="D27" s="32" t="s">
        <v>4</v>
      </c>
      <c r="E27" s="29">
        <v>42803</v>
      </c>
      <c r="F27" s="36">
        <v>108</v>
      </c>
      <c r="G27" s="53">
        <f t="shared" si="1"/>
        <v>1.1235955056179803E-2</v>
      </c>
      <c r="H27" s="36">
        <f t="shared" si="0"/>
        <v>441.2</v>
      </c>
      <c r="I27" s="54">
        <f t="shared" si="2"/>
        <v>-8.9370485036119773E-2</v>
      </c>
    </row>
    <row r="28" spans="3:9" x14ac:dyDescent="0.2">
      <c r="C28" s="32">
        <v>2017</v>
      </c>
      <c r="D28" s="32" t="s">
        <v>5</v>
      </c>
      <c r="E28" s="29">
        <v>42893</v>
      </c>
      <c r="F28" s="36">
        <v>111.8</v>
      </c>
      <c r="G28" s="53">
        <f t="shared" si="1"/>
        <v>4.0000000000000036E-2</v>
      </c>
      <c r="H28" s="36">
        <f t="shared" si="0"/>
        <v>445.5</v>
      </c>
      <c r="I28" s="54">
        <f t="shared" si="2"/>
        <v>-5.3134962805525987E-2</v>
      </c>
    </row>
    <row r="29" spans="3:9" x14ac:dyDescent="0.2">
      <c r="C29" s="32">
        <v>2017</v>
      </c>
      <c r="D29" s="32" t="s">
        <v>6</v>
      </c>
      <c r="E29" s="29">
        <v>42983</v>
      </c>
      <c r="F29" s="36">
        <v>120.8</v>
      </c>
      <c r="G29" s="53">
        <f t="shared" si="1"/>
        <v>9.4202898550724612E-2</v>
      </c>
      <c r="H29" s="36">
        <f t="shared" si="0"/>
        <v>455.90000000000003</v>
      </c>
      <c r="I29" s="54">
        <f t="shared" si="2"/>
        <v>-2.8433945756780599E-3</v>
      </c>
    </row>
    <row r="30" spans="3:9" x14ac:dyDescent="0.2">
      <c r="C30" s="32">
        <v>2017</v>
      </c>
      <c r="D30" s="32" t="s">
        <v>7</v>
      </c>
      <c r="E30" s="29">
        <v>43073</v>
      </c>
      <c r="F30" s="36">
        <v>127.5</v>
      </c>
      <c r="G30" s="53">
        <f t="shared" si="1"/>
        <v>0.10581092801387681</v>
      </c>
      <c r="H30" s="36">
        <f t="shared" si="0"/>
        <v>468.1</v>
      </c>
      <c r="I30" s="54">
        <f t="shared" si="2"/>
        <v>6.3863636363636234E-2</v>
      </c>
    </row>
    <row r="31" spans="3:9" x14ac:dyDescent="0.2">
      <c r="C31" s="32">
        <v>2018</v>
      </c>
      <c r="D31" s="32" t="s">
        <v>4</v>
      </c>
      <c r="E31" s="29">
        <v>43189</v>
      </c>
      <c r="F31" s="36">
        <v>122.3</v>
      </c>
      <c r="G31" s="53">
        <f t="shared" si="1"/>
        <v>0.13240740740740731</v>
      </c>
      <c r="H31" s="36">
        <f t="shared" si="0"/>
        <v>482.40000000000003</v>
      </c>
      <c r="I31" s="54">
        <f t="shared" si="2"/>
        <v>9.3381686310063605E-2</v>
      </c>
    </row>
    <row r="32" spans="3:9" x14ac:dyDescent="0.2">
      <c r="C32" s="32">
        <v>2018</v>
      </c>
      <c r="D32" s="32" t="s">
        <v>5</v>
      </c>
      <c r="E32" s="29">
        <v>43279</v>
      </c>
      <c r="F32" s="36">
        <v>127.8</v>
      </c>
      <c r="G32" s="53">
        <f t="shared" si="1"/>
        <v>0.14311270125223619</v>
      </c>
      <c r="H32" s="36">
        <f t="shared" si="0"/>
        <v>498.40000000000003</v>
      </c>
      <c r="I32" s="54">
        <f t="shared" si="2"/>
        <v>0.11874298540965222</v>
      </c>
    </row>
    <row r="33" spans="3:9" x14ac:dyDescent="0.2">
      <c r="C33" s="32">
        <v>2018</v>
      </c>
      <c r="D33" s="32" t="s">
        <v>6</v>
      </c>
      <c r="E33" s="29">
        <v>43369</v>
      </c>
      <c r="F33" s="36">
        <v>123.1</v>
      </c>
      <c r="G33" s="53">
        <f t="shared" si="1"/>
        <v>1.9039735099337651E-2</v>
      </c>
      <c r="H33" s="36">
        <f t="shared" si="0"/>
        <v>500.70000000000005</v>
      </c>
      <c r="I33" s="54">
        <f t="shared" si="2"/>
        <v>9.826716385172185E-2</v>
      </c>
    </row>
    <row r="34" spans="3:9" x14ac:dyDescent="0.2">
      <c r="C34" s="32">
        <v>2018</v>
      </c>
      <c r="D34" s="32" t="s">
        <v>7</v>
      </c>
      <c r="E34" s="29">
        <v>43459</v>
      </c>
      <c r="F34" s="36">
        <v>143.69999999999999</v>
      </c>
      <c r="G34" s="53">
        <f t="shared" si="1"/>
        <v>0.12705882352941167</v>
      </c>
      <c r="H34" s="36">
        <f t="shared" si="0"/>
        <v>516.9</v>
      </c>
      <c r="I34" s="54">
        <f t="shared" si="2"/>
        <v>0.10425122837000633</v>
      </c>
    </row>
    <row r="35" spans="3:9" x14ac:dyDescent="0.2">
      <c r="C35" s="32">
        <v>2019</v>
      </c>
      <c r="D35" s="32" t="s">
        <v>4</v>
      </c>
      <c r="E35" s="29">
        <v>43549</v>
      </c>
      <c r="F35" s="36">
        <v>117.5</v>
      </c>
      <c r="G35" s="53">
        <f t="shared" si="1"/>
        <v>-3.9247751430907529E-2</v>
      </c>
      <c r="H35" s="36">
        <f t="shared" si="0"/>
        <v>512.09999999999991</v>
      </c>
      <c r="I35" s="54">
        <f t="shared" si="2"/>
        <v>6.1567164179104239E-2</v>
      </c>
    </row>
    <row r="36" spans="3:9" x14ac:dyDescent="0.2">
      <c r="C36" s="32">
        <v>2019</v>
      </c>
      <c r="D36" s="32" t="s">
        <v>5</v>
      </c>
      <c r="E36" s="29">
        <v>43639</v>
      </c>
      <c r="F36" s="36">
        <v>135.4</v>
      </c>
      <c r="G36" s="53">
        <f t="shared" si="1"/>
        <v>5.946791862284817E-2</v>
      </c>
      <c r="H36" s="36">
        <f t="shared" si="0"/>
        <v>519.69999999999993</v>
      </c>
      <c r="I36" s="54">
        <f t="shared" si="2"/>
        <v>4.273675762439777E-2</v>
      </c>
    </row>
    <row r="37" spans="3:9" x14ac:dyDescent="0.2">
      <c r="C37" s="32">
        <v>2019</v>
      </c>
      <c r="D37" s="32" t="s">
        <v>6</v>
      </c>
      <c r="E37" s="29">
        <v>43729</v>
      </c>
      <c r="F37" s="36">
        <v>132.6</v>
      </c>
      <c r="G37" s="53">
        <f t="shared" si="1"/>
        <v>7.7173030056864267E-2</v>
      </c>
      <c r="H37" s="36">
        <f t="shared" si="0"/>
        <v>529.20000000000005</v>
      </c>
      <c r="I37" s="54">
        <f t="shared" si="2"/>
        <v>5.6920311563810611E-2</v>
      </c>
    </row>
    <row r="38" spans="3:9" x14ac:dyDescent="0.2">
      <c r="C38" s="32">
        <v>2019</v>
      </c>
      <c r="D38" s="32" t="s">
        <v>7</v>
      </c>
      <c r="E38" s="29">
        <v>43819</v>
      </c>
      <c r="F38" s="36">
        <v>154.80000000000001</v>
      </c>
      <c r="G38" s="53">
        <f t="shared" si="1"/>
        <v>7.7244258872651628E-2</v>
      </c>
      <c r="H38" s="36">
        <f t="shared" si="0"/>
        <v>540.29999999999995</v>
      </c>
      <c r="I38" s="54">
        <f t="shared" si="2"/>
        <v>4.5269878119558848E-2</v>
      </c>
    </row>
    <row r="39" spans="3:9" x14ac:dyDescent="0.2">
      <c r="C39" s="32">
        <v>2020</v>
      </c>
      <c r="D39" s="32" t="s">
        <v>4</v>
      </c>
      <c r="E39" s="29">
        <v>43909</v>
      </c>
      <c r="F39" s="36">
        <v>129</v>
      </c>
      <c r="G39" s="53">
        <f t="shared" si="1"/>
        <v>9.7872340425531945E-2</v>
      </c>
      <c r="H39" s="36">
        <f t="shared" si="0"/>
        <v>551.79999999999995</v>
      </c>
      <c r="I39" s="54">
        <f t="shared" si="2"/>
        <v>7.7523921109158511E-2</v>
      </c>
    </row>
    <row r="40" spans="3:9" x14ac:dyDescent="0.2">
      <c r="C40" s="32">
        <v>2020</v>
      </c>
      <c r="D40" s="32" t="s">
        <v>5</v>
      </c>
      <c r="E40" s="29">
        <v>43999</v>
      </c>
      <c r="F40" s="36">
        <v>86.3</v>
      </c>
      <c r="G40" s="53">
        <f t="shared" si="1"/>
        <v>-0.36262924667651408</v>
      </c>
      <c r="H40" s="36">
        <f t="shared" si="0"/>
        <v>502.7</v>
      </c>
      <c r="I40" s="54">
        <f t="shared" si="2"/>
        <v>-3.2711179526649925E-2</v>
      </c>
    </row>
    <row r="41" spans="3:9" x14ac:dyDescent="0.2">
      <c r="C41" s="32">
        <v>2020</v>
      </c>
      <c r="D41" s="32" t="s">
        <v>6</v>
      </c>
      <c r="E41" s="29">
        <v>44089</v>
      </c>
      <c r="F41" s="36">
        <v>115</v>
      </c>
      <c r="G41" s="53">
        <f t="shared" si="1"/>
        <v>-0.13273001508295623</v>
      </c>
      <c r="H41" s="36">
        <f t="shared" si="0"/>
        <v>485.1</v>
      </c>
      <c r="I41" s="54">
        <f t="shared" si="2"/>
        <v>-8.333333333333337E-2</v>
      </c>
    </row>
    <row r="42" spans="3:9" x14ac:dyDescent="0.2">
      <c r="C42" s="32">
        <v>2020</v>
      </c>
      <c r="D42" s="32" t="s">
        <v>7</v>
      </c>
      <c r="E42" s="29">
        <v>44179</v>
      </c>
      <c r="F42" s="36">
        <v>135.1</v>
      </c>
      <c r="G42" s="53">
        <f t="shared" si="1"/>
        <v>-0.12726098191214485</v>
      </c>
      <c r="H42" s="36">
        <f t="shared" si="0"/>
        <v>465.4</v>
      </c>
      <c r="I42" s="54">
        <f t="shared" si="2"/>
        <v>-0.13862668887655005</v>
      </c>
    </row>
    <row r="43" spans="3:9" x14ac:dyDescent="0.2">
      <c r="C43" s="32">
        <v>2021</v>
      </c>
      <c r="D43" s="32" t="s">
        <v>4</v>
      </c>
      <c r="E43" s="29">
        <v>44269</v>
      </c>
      <c r="F43" s="36">
        <v>113</v>
      </c>
      <c r="G43" s="53">
        <f t="shared" si="1"/>
        <v>-0.12403100775193798</v>
      </c>
      <c r="H43" s="36">
        <f t="shared" si="0"/>
        <v>449.4</v>
      </c>
      <c r="I43" s="54">
        <f t="shared" si="2"/>
        <v>-0.18557448350851757</v>
      </c>
    </row>
    <row r="44" spans="3:9" x14ac:dyDescent="0.2">
      <c r="C44" s="32">
        <v>2021</v>
      </c>
      <c r="D44" s="32" t="s">
        <v>5</v>
      </c>
      <c r="E44" s="29">
        <v>44359</v>
      </c>
      <c r="F44" s="36">
        <v>121.8</v>
      </c>
      <c r="G44" s="53">
        <f>+F44/F40-1</f>
        <v>0.41135573580533036</v>
      </c>
      <c r="H44" s="36">
        <f t="shared" si="0"/>
        <v>484.90000000000003</v>
      </c>
      <c r="I44" s="54">
        <f t="shared" si="2"/>
        <v>-3.5408792520389754E-2</v>
      </c>
    </row>
    <row r="45" spans="3:9" x14ac:dyDescent="0.2">
      <c r="C45" s="32">
        <v>2021</v>
      </c>
      <c r="D45" s="32" t="s">
        <v>6</v>
      </c>
      <c r="E45" s="29">
        <v>44449</v>
      </c>
      <c r="F45" s="36">
        <v>137</v>
      </c>
      <c r="G45" s="53">
        <f>+F45/F41-1</f>
        <v>0.19130434782608696</v>
      </c>
      <c r="H45" s="36">
        <f t="shared" si="0"/>
        <v>506.9</v>
      </c>
      <c r="I45" s="54">
        <f t="shared" si="2"/>
        <v>4.4939187796330549E-2</v>
      </c>
    </row>
    <row r="46" spans="3:9" x14ac:dyDescent="0.2">
      <c r="C46" s="32">
        <v>2021</v>
      </c>
      <c r="D46" s="32" t="s">
        <v>7</v>
      </c>
      <c r="E46" s="29">
        <v>44539</v>
      </c>
      <c r="F46" s="36">
        <v>146.19999999999999</v>
      </c>
      <c r="G46" s="53">
        <f t="shared" ref="G46:G49" si="3">+F46/F42-1</f>
        <v>8.2161361954107948E-2</v>
      </c>
      <c r="H46" s="36">
        <f t="shared" si="0"/>
        <v>518</v>
      </c>
      <c r="I46" s="54">
        <f t="shared" si="2"/>
        <v>0.11302105715513533</v>
      </c>
    </row>
    <row r="47" spans="3:9" x14ac:dyDescent="0.2">
      <c r="C47" s="32">
        <v>2022</v>
      </c>
      <c r="D47" s="32" t="s">
        <v>4</v>
      </c>
      <c r="E47" s="29">
        <v>44629</v>
      </c>
      <c r="F47" s="36">
        <v>123.2</v>
      </c>
      <c r="G47" s="53">
        <f t="shared" si="3"/>
        <v>9.0265486725663813E-2</v>
      </c>
      <c r="H47" s="36">
        <f t="shared" si="0"/>
        <v>528.20000000000005</v>
      </c>
      <c r="I47" s="54">
        <f t="shared" si="2"/>
        <v>0.17534490431686711</v>
      </c>
    </row>
    <row r="48" spans="3:9" x14ac:dyDescent="0.2">
      <c r="C48" s="32">
        <v>2022</v>
      </c>
      <c r="D48" s="32" t="s">
        <v>5</v>
      </c>
      <c r="E48" s="29">
        <v>44719</v>
      </c>
      <c r="F48" s="36">
        <v>131.9</v>
      </c>
      <c r="G48" s="53">
        <f t="shared" si="3"/>
        <v>8.2922824302134712E-2</v>
      </c>
      <c r="H48" s="36">
        <f t="shared" si="0"/>
        <v>538.29999999999995</v>
      </c>
      <c r="I48" s="54">
        <f t="shared" si="2"/>
        <v>0.1101257991338418</v>
      </c>
    </row>
    <row r="49" spans="2:16" x14ac:dyDescent="0.2">
      <c r="C49" s="32">
        <v>2022</v>
      </c>
      <c r="D49" s="32" t="s">
        <v>6</v>
      </c>
      <c r="E49" s="29">
        <v>44809</v>
      </c>
      <c r="F49" s="36">
        <v>138.9</v>
      </c>
      <c r="G49" s="53">
        <f t="shared" si="3"/>
        <v>1.3868613138686259E-2</v>
      </c>
      <c r="H49" s="36">
        <f t="shared" si="0"/>
        <v>540.19999999999993</v>
      </c>
      <c r="I49" s="54">
        <f t="shared" si="2"/>
        <v>6.5693430656934115E-2</v>
      </c>
    </row>
    <row r="50" spans="2:16" ht="14.25" x14ac:dyDescent="0.2">
      <c r="C50" s="32" t="s">
        <v>38</v>
      </c>
      <c r="D50" s="32" t="s">
        <v>7</v>
      </c>
      <c r="E50" s="29">
        <v>44899</v>
      </c>
      <c r="F50" s="56">
        <v>130.43809509277344</v>
      </c>
      <c r="G50" s="53">
        <f>+F50/F42-1</f>
        <v>-3.4507068151195863E-2</v>
      </c>
      <c r="H50" s="36">
        <f t="shared" si="0"/>
        <v>524.43809509277344</v>
      </c>
      <c r="I50" s="55">
        <f t="shared" si="2"/>
        <v>1.242875500535412E-2</v>
      </c>
    </row>
    <row r="51" spans="2:16" x14ac:dyDescent="0.2">
      <c r="C51" s="26" t="s">
        <v>40</v>
      </c>
    </row>
    <row r="52" spans="2:16" x14ac:dyDescent="0.2">
      <c r="C52" s="26" t="s">
        <v>16</v>
      </c>
    </row>
    <row r="53" spans="2:16" x14ac:dyDescent="0.2">
      <c r="C53" s="26" t="s">
        <v>12</v>
      </c>
    </row>
    <row r="56" spans="2:16" x14ac:dyDescent="0.2">
      <c r="B56" s="51" t="s">
        <v>31</v>
      </c>
      <c r="C56" s="27"/>
      <c r="D56" s="27"/>
      <c r="E56" s="27"/>
      <c r="F56" s="27"/>
      <c r="G56" s="27"/>
      <c r="H56" s="27"/>
      <c r="J56" s="27"/>
      <c r="K56" s="27"/>
      <c r="L56" s="27"/>
      <c r="M56" s="27"/>
      <c r="N56" s="27"/>
      <c r="O56" s="27"/>
      <c r="P56" s="27"/>
    </row>
    <row r="58" spans="2:16" x14ac:dyDescent="0.2">
      <c r="C58" s="46" t="s">
        <v>17</v>
      </c>
      <c r="D58" s="40"/>
      <c r="E58" s="41"/>
      <c r="F58" s="47">
        <v>2013</v>
      </c>
      <c r="G58" s="47">
        <v>2014</v>
      </c>
      <c r="H58" s="47">
        <v>2015</v>
      </c>
      <c r="I58" s="47">
        <v>2016</v>
      </c>
      <c r="J58" s="47">
        <v>2017</v>
      </c>
      <c r="K58" s="47">
        <v>2018</v>
      </c>
      <c r="L58" s="47">
        <v>2019</v>
      </c>
      <c r="M58" s="47">
        <v>2020</v>
      </c>
      <c r="N58" s="47">
        <v>2021</v>
      </c>
    </row>
    <row r="59" spans="2:16" x14ac:dyDescent="0.2">
      <c r="C59" s="37" t="s">
        <v>18</v>
      </c>
      <c r="D59" s="38"/>
      <c r="E59" s="39"/>
      <c r="F59" s="52">
        <v>713513</v>
      </c>
      <c r="G59" s="52">
        <v>725630</v>
      </c>
      <c r="H59" s="52">
        <v>757598</v>
      </c>
      <c r="I59" s="52">
        <v>764087</v>
      </c>
      <c r="J59" s="52">
        <v>790294</v>
      </c>
      <c r="K59" s="52">
        <v>805674</v>
      </c>
      <c r="L59" s="52">
        <v>805046</v>
      </c>
      <c r="M59" s="52">
        <v>744149</v>
      </c>
      <c r="N59" s="52">
        <v>736111</v>
      </c>
    </row>
    <row r="60" spans="2:16" x14ac:dyDescent="0.2">
      <c r="C60" s="37" t="s">
        <v>19</v>
      </c>
      <c r="D60" s="38"/>
      <c r="E60" s="39"/>
      <c r="F60" s="52">
        <v>63995</v>
      </c>
      <c r="G60" s="52">
        <v>55718</v>
      </c>
      <c r="H60" s="52">
        <v>66538</v>
      </c>
      <c r="I60" s="52">
        <v>39397</v>
      </c>
      <c r="J60" s="52">
        <v>38849</v>
      </c>
      <c r="K60" s="52">
        <v>38041</v>
      </c>
      <c r="L60" s="52">
        <v>40170</v>
      </c>
      <c r="M60" s="52">
        <v>48413</v>
      </c>
      <c r="N60" s="52">
        <v>37790</v>
      </c>
    </row>
    <row r="61" spans="2:16" x14ac:dyDescent="0.2">
      <c r="C61" s="37" t="s">
        <v>20</v>
      </c>
      <c r="D61" s="38"/>
      <c r="E61" s="39"/>
      <c r="F61" s="52">
        <v>2254573</v>
      </c>
      <c r="G61" s="52">
        <v>2397351</v>
      </c>
      <c r="H61" s="52">
        <v>1942568</v>
      </c>
      <c r="I61" s="52">
        <v>799378</v>
      </c>
      <c r="J61" s="52">
        <v>1050413</v>
      </c>
      <c r="K61" s="52">
        <v>1643302</v>
      </c>
      <c r="L61" s="52">
        <v>1864313</v>
      </c>
      <c r="M61" s="52">
        <v>1355751</v>
      </c>
      <c r="N61" s="52">
        <v>1511301</v>
      </c>
    </row>
    <row r="62" spans="2:16" x14ac:dyDescent="0.2">
      <c r="C62" s="37" t="s">
        <v>21</v>
      </c>
      <c r="D62" s="38"/>
      <c r="E62" s="39"/>
      <c r="F62" s="52">
        <v>627288</v>
      </c>
      <c r="G62" s="52">
        <v>624389</v>
      </c>
      <c r="H62" s="52">
        <v>656844</v>
      </c>
      <c r="I62" s="52">
        <v>645967</v>
      </c>
      <c r="J62" s="52">
        <v>631092</v>
      </c>
      <c r="K62" s="52">
        <v>631289</v>
      </c>
      <c r="L62" s="52">
        <v>631654</v>
      </c>
      <c r="M62" s="52">
        <v>546885</v>
      </c>
      <c r="N62" s="52">
        <v>649671</v>
      </c>
    </row>
    <row r="63" spans="2:16" x14ac:dyDescent="0.2">
      <c r="C63" s="37" t="s">
        <v>22</v>
      </c>
      <c r="D63" s="38"/>
      <c r="E63" s="39"/>
      <c r="F63" s="52">
        <v>89078</v>
      </c>
      <c r="G63" s="52">
        <v>97318</v>
      </c>
      <c r="H63" s="52">
        <v>100763</v>
      </c>
      <c r="I63" s="52">
        <v>104206</v>
      </c>
      <c r="J63" s="52">
        <v>104469</v>
      </c>
      <c r="K63" s="52">
        <v>109151</v>
      </c>
      <c r="L63" s="52">
        <v>112398</v>
      </c>
      <c r="M63" s="52">
        <v>108254</v>
      </c>
      <c r="N63" s="52">
        <v>113230</v>
      </c>
    </row>
    <row r="64" spans="2:16" x14ac:dyDescent="0.2">
      <c r="C64" s="37" t="s">
        <v>23</v>
      </c>
      <c r="D64" s="38"/>
      <c r="E64" s="39"/>
      <c r="F64" s="52">
        <v>293606</v>
      </c>
      <c r="G64" s="52">
        <v>255303</v>
      </c>
      <c r="H64" s="52">
        <v>233954</v>
      </c>
      <c r="I64" s="52">
        <v>228397</v>
      </c>
      <c r="J64" s="52">
        <v>293574</v>
      </c>
      <c r="K64" s="52">
        <v>323463</v>
      </c>
      <c r="L64" s="52">
        <v>311698</v>
      </c>
      <c r="M64" s="52">
        <v>298723</v>
      </c>
      <c r="N64" s="52">
        <v>414205</v>
      </c>
    </row>
    <row r="65" spans="2:15" x14ac:dyDescent="0.2">
      <c r="C65" s="37" t="s">
        <v>24</v>
      </c>
      <c r="D65" s="38"/>
      <c r="E65" s="39"/>
      <c r="F65" s="52">
        <v>1369487</v>
      </c>
      <c r="G65" s="52">
        <v>1382914</v>
      </c>
      <c r="H65" s="52">
        <v>1438206</v>
      </c>
      <c r="I65" s="52">
        <v>1461681</v>
      </c>
      <c r="J65" s="52">
        <v>1473172</v>
      </c>
      <c r="K65" s="52">
        <v>1510516</v>
      </c>
      <c r="L65" s="52">
        <v>1548065</v>
      </c>
      <c r="M65" s="52">
        <v>1347927</v>
      </c>
      <c r="N65" s="52">
        <v>1564181</v>
      </c>
    </row>
    <row r="66" spans="2:15" x14ac:dyDescent="0.2">
      <c r="C66" s="37" t="s">
        <v>25</v>
      </c>
      <c r="D66" s="38"/>
      <c r="E66" s="39"/>
      <c r="F66" s="52">
        <v>380448</v>
      </c>
      <c r="G66" s="52">
        <v>394261</v>
      </c>
      <c r="H66" s="52">
        <v>408395</v>
      </c>
      <c r="I66" s="52">
        <v>428982</v>
      </c>
      <c r="J66" s="52">
        <v>459362</v>
      </c>
      <c r="K66" s="52">
        <v>478886</v>
      </c>
      <c r="L66" s="52">
        <v>491068</v>
      </c>
      <c r="M66" s="52">
        <v>303933</v>
      </c>
      <c r="N66" s="52">
        <v>340012</v>
      </c>
    </row>
    <row r="67" spans="2:15" x14ac:dyDescent="0.2">
      <c r="C67" s="37" t="s">
        <v>26</v>
      </c>
      <c r="D67" s="38"/>
      <c r="E67" s="39"/>
      <c r="F67" s="52">
        <v>251521</v>
      </c>
      <c r="G67" s="52">
        <v>262085</v>
      </c>
      <c r="H67" s="52">
        <v>268617</v>
      </c>
      <c r="I67" s="52">
        <v>276462</v>
      </c>
      <c r="J67" s="52">
        <v>280132</v>
      </c>
      <c r="K67" s="52">
        <v>290231</v>
      </c>
      <c r="L67" s="52">
        <v>303429</v>
      </c>
      <c r="M67" s="52">
        <v>156949</v>
      </c>
      <c r="N67" s="52">
        <v>225249</v>
      </c>
    </row>
    <row r="68" spans="2:15" x14ac:dyDescent="0.2">
      <c r="C68" s="37" t="s">
        <v>27</v>
      </c>
      <c r="D68" s="38"/>
      <c r="E68" s="39"/>
      <c r="F68" s="52">
        <v>194153</v>
      </c>
      <c r="G68" s="52">
        <v>214315</v>
      </c>
      <c r="H68" s="52">
        <v>237468</v>
      </c>
      <c r="I68" s="52">
        <v>264324</v>
      </c>
      <c r="J68" s="52">
        <v>286773</v>
      </c>
      <c r="K68" s="52">
        <v>310335</v>
      </c>
      <c r="L68" s="52">
        <v>335059</v>
      </c>
      <c r="M68" s="52">
        <v>355063</v>
      </c>
      <c r="N68" s="52">
        <v>389936</v>
      </c>
    </row>
    <row r="69" spans="2:15" x14ac:dyDescent="0.2">
      <c r="C69" s="37" t="s">
        <v>28</v>
      </c>
      <c r="D69" s="38"/>
      <c r="E69" s="39"/>
      <c r="F69" s="52">
        <v>581630</v>
      </c>
      <c r="G69" s="52">
        <v>612911</v>
      </c>
      <c r="H69" s="52">
        <v>619027</v>
      </c>
      <c r="I69" s="52">
        <v>650847</v>
      </c>
      <c r="J69" s="52">
        <v>691303</v>
      </c>
      <c r="K69" s="52">
        <v>723295</v>
      </c>
      <c r="L69" s="52">
        <v>737932</v>
      </c>
      <c r="M69" s="52">
        <v>756159</v>
      </c>
      <c r="N69" s="52">
        <v>768966</v>
      </c>
    </row>
    <row r="70" spans="2:15" x14ac:dyDescent="0.2">
      <c r="C70" s="37" t="s">
        <v>29</v>
      </c>
      <c r="D70" s="38"/>
      <c r="E70" s="39"/>
      <c r="F70" s="52">
        <v>1686401</v>
      </c>
      <c r="G70" s="52">
        <v>1757110</v>
      </c>
      <c r="H70" s="52">
        <v>1854536</v>
      </c>
      <c r="I70" s="52">
        <v>1938489</v>
      </c>
      <c r="J70" s="52">
        <v>1988011</v>
      </c>
      <c r="K70" s="52">
        <v>2068599</v>
      </c>
      <c r="L70" s="52">
        <v>2155205</v>
      </c>
      <c r="M70" s="52">
        <v>2018528</v>
      </c>
      <c r="N70" s="52">
        <v>2135539</v>
      </c>
    </row>
    <row r="71" spans="2:15" x14ac:dyDescent="0.2">
      <c r="C71" s="45" t="s">
        <v>30</v>
      </c>
      <c r="D71" s="43"/>
      <c r="E71" s="44"/>
      <c r="F71" s="49">
        <v>8505693</v>
      </c>
      <c r="G71" s="49">
        <v>8779305</v>
      </c>
      <c r="H71" s="49">
        <v>8584514</v>
      </c>
      <c r="I71" s="49">
        <v>7602217</v>
      </c>
      <c r="J71" s="49">
        <v>8087444</v>
      </c>
      <c r="K71" s="49">
        <v>8932782</v>
      </c>
      <c r="L71" s="49">
        <v>9336037</v>
      </c>
      <c r="M71" s="49">
        <v>8040734</v>
      </c>
      <c r="N71" s="49">
        <v>8886191</v>
      </c>
    </row>
    <row r="72" spans="2:15" x14ac:dyDescent="0.2">
      <c r="G72" s="57">
        <f t="shared" ref="G72:L72" si="4">+G71/F71-1</f>
        <v>3.2168101999449084E-2</v>
      </c>
      <c r="H72" s="57">
        <f t="shared" si="4"/>
        <v>-2.2187519399314626E-2</v>
      </c>
      <c r="I72" s="57">
        <f t="shared" si="4"/>
        <v>-0.1144266291603695</v>
      </c>
      <c r="J72" s="57">
        <f t="shared" si="4"/>
        <v>6.3827038875633235E-2</v>
      </c>
      <c r="K72" s="57">
        <f t="shared" si="4"/>
        <v>0.10452474230424347</v>
      </c>
      <c r="L72" s="57">
        <f t="shared" si="4"/>
        <v>4.514327115561545E-2</v>
      </c>
      <c r="M72" s="57">
        <f>+M71/L71-1</f>
        <v>-0.13874227362209468</v>
      </c>
      <c r="N72" s="57">
        <f>+N71/M71-1</f>
        <v>0.10514674406590241</v>
      </c>
    </row>
    <row r="74" spans="2:15" x14ac:dyDescent="0.2">
      <c r="C74" s="26"/>
      <c r="D74" s="26"/>
      <c r="E74" s="26"/>
    </row>
    <row r="75" spans="2:15" ht="15" x14ac:dyDescent="0.25">
      <c r="B75" s="51" t="s">
        <v>32</v>
      </c>
      <c r="C75" s="35"/>
      <c r="D75" s="35"/>
      <c r="E75" s="35"/>
      <c r="F75" s="27"/>
      <c r="G75" s="30"/>
      <c r="H75" s="27"/>
      <c r="I75" s="27"/>
      <c r="J75" s="27"/>
      <c r="K75" s="27"/>
      <c r="L75" s="27"/>
      <c r="M75" s="27"/>
    </row>
    <row r="77" spans="2:15" x14ac:dyDescent="0.2">
      <c r="C77" s="46" t="s">
        <v>17</v>
      </c>
      <c r="D77" s="40"/>
      <c r="E77" s="41"/>
      <c r="F77" s="47">
        <v>2013</v>
      </c>
      <c r="G77" s="47">
        <v>2014</v>
      </c>
      <c r="H77" s="47">
        <v>2015</v>
      </c>
      <c r="I77" s="47">
        <v>2016</v>
      </c>
      <c r="J77" s="47">
        <v>2017</v>
      </c>
      <c r="K77" s="47">
        <v>2018</v>
      </c>
      <c r="L77" s="47">
        <v>2019</v>
      </c>
      <c r="M77" s="47">
        <v>2020</v>
      </c>
      <c r="N77" s="47">
        <v>2021</v>
      </c>
    </row>
    <row r="78" spans="2:15" x14ac:dyDescent="0.2">
      <c r="C78" s="37" t="s">
        <v>18</v>
      </c>
      <c r="D78" s="38"/>
      <c r="E78" s="39"/>
      <c r="F78" s="48">
        <f>F59/F$71*100</f>
        <v>8.3886521650851957</v>
      </c>
      <c r="G78" s="48">
        <f t="shared" ref="G78:N78" si="5">G59/G$71*100</f>
        <v>8.2652328401849573</v>
      </c>
      <c r="H78" s="48">
        <f t="shared" si="5"/>
        <v>8.8251705338240463</v>
      </c>
      <c r="I78" s="48">
        <f t="shared" si="5"/>
        <v>10.05084437868585</v>
      </c>
      <c r="J78" s="48">
        <f t="shared" si="5"/>
        <v>9.7718636444345091</v>
      </c>
      <c r="K78" s="48">
        <f t="shared" si="5"/>
        <v>9.0192954445770646</v>
      </c>
      <c r="L78" s="48">
        <f t="shared" si="5"/>
        <v>8.6229949602813267</v>
      </c>
      <c r="M78" s="48">
        <f t="shared" si="5"/>
        <v>9.2547396792382379</v>
      </c>
      <c r="N78" s="36">
        <f t="shared" si="5"/>
        <v>8.2837629756101343</v>
      </c>
      <c r="O78" s="23" t="s">
        <v>18</v>
      </c>
    </row>
    <row r="79" spans="2:15" x14ac:dyDescent="0.2">
      <c r="C79" s="37" t="s">
        <v>19</v>
      </c>
      <c r="D79" s="38"/>
      <c r="E79" s="39"/>
      <c r="F79" s="48">
        <f t="shared" ref="F79:N89" si="6">F60/F$71*100</f>
        <v>0.75237843641899604</v>
      </c>
      <c r="G79" s="48">
        <f t="shared" si="6"/>
        <v>0.63465160397092935</v>
      </c>
      <c r="H79" s="48">
        <f t="shared" si="6"/>
        <v>0.7750933832713186</v>
      </c>
      <c r="I79" s="48">
        <f t="shared" si="6"/>
        <v>0.51823040568297385</v>
      </c>
      <c r="J79" s="48">
        <f t="shared" si="6"/>
        <v>0.48036190420607555</v>
      </c>
      <c r="K79" s="48">
        <f t="shared" si="6"/>
        <v>0.42585837200549614</v>
      </c>
      <c r="L79" s="48">
        <f t="shared" si="6"/>
        <v>0.43026821766023426</v>
      </c>
      <c r="M79" s="48">
        <f t="shared" si="6"/>
        <v>0.60209677375224702</v>
      </c>
      <c r="N79" s="36">
        <f t="shared" si="6"/>
        <v>0.4252665737209565</v>
      </c>
      <c r="O79" s="23" t="s">
        <v>19</v>
      </c>
    </row>
    <row r="80" spans="2:15" x14ac:dyDescent="0.2">
      <c r="C80" s="37" t="s">
        <v>20</v>
      </c>
      <c r="D80" s="38"/>
      <c r="E80" s="39"/>
      <c r="F80" s="48">
        <f t="shared" si="6"/>
        <v>26.50663502668154</v>
      </c>
      <c r="G80" s="48">
        <f t="shared" si="6"/>
        <v>27.306842625925398</v>
      </c>
      <c r="H80" s="48">
        <f t="shared" si="6"/>
        <v>22.628747533057783</v>
      </c>
      <c r="I80" s="48">
        <f t="shared" si="6"/>
        <v>10.515064224028333</v>
      </c>
      <c r="J80" s="48">
        <f t="shared" si="6"/>
        <v>12.988195034178906</v>
      </c>
      <c r="K80" s="48">
        <f t="shared" si="6"/>
        <v>18.396306995961616</v>
      </c>
      <c r="L80" s="48">
        <f t="shared" si="6"/>
        <v>19.968997552173366</v>
      </c>
      <c r="M80" s="48">
        <f t="shared" si="6"/>
        <v>16.86103532339212</v>
      </c>
      <c r="N80" s="36">
        <f t="shared" si="6"/>
        <v>17.007298177588126</v>
      </c>
      <c r="O80" s="23" t="s">
        <v>20</v>
      </c>
    </row>
    <row r="81" spans="3:15" x14ac:dyDescent="0.2">
      <c r="C81" s="37" t="s">
        <v>21</v>
      </c>
      <c r="D81" s="38"/>
      <c r="E81" s="39"/>
      <c r="F81" s="48">
        <f t="shared" si="6"/>
        <v>7.3749193628314584</v>
      </c>
      <c r="G81" s="48">
        <f t="shared" si="6"/>
        <v>7.1120549975197358</v>
      </c>
      <c r="H81" s="48">
        <f t="shared" si="6"/>
        <v>7.6514989666275808</v>
      </c>
      <c r="I81" s="48">
        <f t="shared" si="6"/>
        <v>8.4970870997236734</v>
      </c>
      <c r="J81" s="48">
        <f t="shared" si="6"/>
        <v>7.8033554235429641</v>
      </c>
      <c r="K81" s="48">
        <f t="shared" si="6"/>
        <v>7.0671040667957641</v>
      </c>
      <c r="L81" s="48">
        <f t="shared" si="6"/>
        <v>6.7657615324360858</v>
      </c>
      <c r="M81" s="48">
        <f t="shared" si="6"/>
        <v>6.8014313121165308</v>
      </c>
      <c r="N81" s="36">
        <f t="shared" si="6"/>
        <v>7.3110177352703767</v>
      </c>
      <c r="O81" s="23" t="s">
        <v>21</v>
      </c>
    </row>
    <row r="82" spans="3:15" x14ac:dyDescent="0.2">
      <c r="C82" s="37" t="s">
        <v>22</v>
      </c>
      <c r="D82" s="38"/>
      <c r="E82" s="39"/>
      <c r="F82" s="48">
        <f t="shared" si="6"/>
        <v>1.047275042727265</v>
      </c>
      <c r="G82" s="48">
        <f t="shared" si="6"/>
        <v>1.1084932121620106</v>
      </c>
      <c r="H82" s="48">
        <f t="shared" si="6"/>
        <v>1.1737764071443066</v>
      </c>
      <c r="I82" s="48">
        <f t="shared" si="6"/>
        <v>1.3707317220752842</v>
      </c>
      <c r="J82" s="48">
        <f t="shared" si="6"/>
        <v>1.2917431020233339</v>
      </c>
      <c r="K82" s="48">
        <f t="shared" si="6"/>
        <v>1.2219149644534033</v>
      </c>
      <c r="L82" s="48">
        <f t="shared" si="6"/>
        <v>1.2039155371813544</v>
      </c>
      <c r="M82" s="48">
        <f t="shared" si="6"/>
        <v>1.3463198757725352</v>
      </c>
      <c r="N82" s="36">
        <f t="shared" si="6"/>
        <v>1.2742242429855493</v>
      </c>
      <c r="O82" s="23" t="s">
        <v>22</v>
      </c>
    </row>
    <row r="83" spans="3:15" x14ac:dyDescent="0.2">
      <c r="C83" s="37" t="s">
        <v>23</v>
      </c>
      <c r="D83" s="38"/>
      <c r="E83" s="39"/>
      <c r="F83" s="48">
        <f t="shared" si="6"/>
        <v>3.4518762903857447</v>
      </c>
      <c r="G83" s="48">
        <f t="shared" si="6"/>
        <v>2.9080092330771059</v>
      </c>
      <c r="H83" s="48">
        <f t="shared" si="6"/>
        <v>2.7253027952426891</v>
      </c>
      <c r="I83" s="48">
        <f t="shared" si="6"/>
        <v>3.0043472844829342</v>
      </c>
      <c r="J83" s="48">
        <f t="shared" si="6"/>
        <v>3.6299973143554376</v>
      </c>
      <c r="K83" s="48">
        <f t="shared" si="6"/>
        <v>3.6210779575724565</v>
      </c>
      <c r="L83" s="48">
        <f t="shared" si="6"/>
        <v>3.3386542919656383</v>
      </c>
      <c r="M83" s="48">
        <f t="shared" si="6"/>
        <v>3.7151210324828559</v>
      </c>
      <c r="N83" s="36">
        <f t="shared" si="6"/>
        <v>4.6612209888353737</v>
      </c>
      <c r="O83" s="23" t="s">
        <v>23</v>
      </c>
    </row>
    <row r="84" spans="3:15" x14ac:dyDescent="0.2">
      <c r="C84" s="37" t="s">
        <v>24</v>
      </c>
      <c r="D84" s="38"/>
      <c r="E84" s="39"/>
      <c r="F84" s="48">
        <f t="shared" si="6"/>
        <v>16.100827998377088</v>
      </c>
      <c r="G84" s="48">
        <f t="shared" si="6"/>
        <v>15.751975811297136</v>
      </c>
      <c r="H84" s="48">
        <f t="shared" si="6"/>
        <v>16.753493558284138</v>
      </c>
      <c r="I84" s="48">
        <f t="shared" si="6"/>
        <v>19.227036008048703</v>
      </c>
      <c r="J84" s="48">
        <f t="shared" si="6"/>
        <v>18.215544985535605</v>
      </c>
      <c r="K84" s="48">
        <f t="shared" si="6"/>
        <v>16.909804806610079</v>
      </c>
      <c r="L84" s="48">
        <f t="shared" si="6"/>
        <v>16.581607377948483</v>
      </c>
      <c r="M84" s="48">
        <f t="shared" si="6"/>
        <v>16.763730773832339</v>
      </c>
      <c r="N84" s="36">
        <f t="shared" si="6"/>
        <v>17.602378791993104</v>
      </c>
      <c r="O84" s="23" t="s">
        <v>24</v>
      </c>
    </row>
    <row r="85" spans="3:15" x14ac:dyDescent="0.2">
      <c r="C85" s="37" t="s">
        <v>25</v>
      </c>
      <c r="D85" s="38"/>
      <c r="E85" s="39"/>
      <c r="F85" s="48">
        <f t="shared" si="6"/>
        <v>4.4728630577191062</v>
      </c>
      <c r="G85" s="48">
        <f t="shared" si="6"/>
        <v>4.4907996703611506</v>
      </c>
      <c r="H85" s="48">
        <f t="shared" si="6"/>
        <v>4.7573456109454773</v>
      </c>
      <c r="I85" s="48">
        <f t="shared" si="6"/>
        <v>5.6428539201130405</v>
      </c>
      <c r="J85" s="48">
        <f t="shared" si="6"/>
        <v>5.6799404113339147</v>
      </c>
      <c r="K85" s="48">
        <f t="shared" si="6"/>
        <v>5.3609950405148137</v>
      </c>
      <c r="L85" s="48">
        <f t="shared" si="6"/>
        <v>5.259919171271493</v>
      </c>
      <c r="M85" s="48">
        <f t="shared" si="6"/>
        <v>3.7799161121360316</v>
      </c>
      <c r="N85" s="36">
        <f t="shared" si="6"/>
        <v>3.8262963287644842</v>
      </c>
      <c r="O85" s="23" t="s">
        <v>25</v>
      </c>
    </row>
    <row r="86" spans="3:15" x14ac:dyDescent="0.2">
      <c r="C86" s="37" t="s">
        <v>26</v>
      </c>
      <c r="D86" s="38"/>
      <c r="E86" s="39"/>
      <c r="F86" s="48">
        <f t="shared" si="6"/>
        <v>2.9570900336986066</v>
      </c>
      <c r="G86" s="48">
        <f t="shared" si="6"/>
        <v>2.9852590837201807</v>
      </c>
      <c r="H86" s="48">
        <f t="shared" si="6"/>
        <v>3.1290880299106041</v>
      </c>
      <c r="I86" s="48">
        <f t="shared" si="6"/>
        <v>3.6365970610941516</v>
      </c>
      <c r="J86" s="48">
        <f t="shared" si="6"/>
        <v>3.4637890537480072</v>
      </c>
      <c r="K86" s="48">
        <f t="shared" si="6"/>
        <v>3.2490549976479892</v>
      </c>
      <c r="L86" s="48">
        <f t="shared" si="6"/>
        <v>3.250083520448773</v>
      </c>
      <c r="M86" s="48">
        <f t="shared" si="6"/>
        <v>1.9519237920319215</v>
      </c>
      <c r="N86" s="36">
        <f t="shared" si="6"/>
        <v>2.5348205997372775</v>
      </c>
      <c r="O86" s="23" t="s">
        <v>26</v>
      </c>
    </row>
    <row r="87" spans="3:15" x14ac:dyDescent="0.2">
      <c r="C87" s="37" t="s">
        <v>27</v>
      </c>
      <c r="D87" s="38"/>
      <c r="E87" s="39"/>
      <c r="F87" s="48">
        <f t="shared" si="6"/>
        <v>2.2826241201040292</v>
      </c>
      <c r="G87" s="48">
        <f t="shared" si="6"/>
        <v>2.4411385639296048</v>
      </c>
      <c r="H87" s="48">
        <f t="shared" si="6"/>
        <v>2.7662369704330376</v>
      </c>
      <c r="I87" s="48">
        <f t="shared" si="6"/>
        <v>3.4769331104334431</v>
      </c>
      <c r="J87" s="48">
        <f t="shared" si="6"/>
        <v>3.5459039963677026</v>
      </c>
      <c r="K87" s="48">
        <f t="shared" si="6"/>
        <v>3.4741136635820737</v>
      </c>
      <c r="L87" s="48">
        <f t="shared" si="6"/>
        <v>3.5888782360224152</v>
      </c>
      <c r="M87" s="48">
        <f t="shared" si="6"/>
        <v>4.4158033333772764</v>
      </c>
      <c r="N87" s="36">
        <f t="shared" si="6"/>
        <v>4.3881118467969005</v>
      </c>
      <c r="O87" s="23" t="s">
        <v>27</v>
      </c>
    </row>
    <row r="88" spans="3:15" x14ac:dyDescent="0.2">
      <c r="C88" s="37" t="s">
        <v>28</v>
      </c>
      <c r="D88" s="38"/>
      <c r="E88" s="39"/>
      <c r="F88" s="48">
        <f t="shared" si="6"/>
        <v>6.8381259469393028</v>
      </c>
      <c r="G88" s="48">
        <f t="shared" si="6"/>
        <v>6.981315719182783</v>
      </c>
      <c r="H88" s="48">
        <f t="shared" si="6"/>
        <v>7.2109731546829563</v>
      </c>
      <c r="I88" s="48">
        <f t="shared" si="6"/>
        <v>8.5612789006154397</v>
      </c>
      <c r="J88" s="48">
        <f t="shared" si="6"/>
        <v>8.5478551690744329</v>
      </c>
      <c r="K88" s="48">
        <f t="shared" si="6"/>
        <v>8.0970855440108132</v>
      </c>
      <c r="L88" s="48">
        <f t="shared" si="6"/>
        <v>7.9041246301830208</v>
      </c>
      <c r="M88" s="48">
        <f t="shared" si="6"/>
        <v>9.4041041526805884</v>
      </c>
      <c r="N88" s="36">
        <f t="shared" si="6"/>
        <v>8.6534939435805516</v>
      </c>
      <c r="O88" s="23" t="s">
        <v>28</v>
      </c>
    </row>
    <row r="89" spans="3:15" x14ac:dyDescent="0.2">
      <c r="C89" s="37" t="s">
        <v>29</v>
      </c>
      <c r="D89" s="38"/>
      <c r="E89" s="39"/>
      <c r="F89" s="48">
        <f t="shared" si="6"/>
        <v>19.826732519031665</v>
      </c>
      <c r="G89" s="48">
        <f t="shared" si="6"/>
        <v>20.014226638669005</v>
      </c>
      <c r="H89" s="48">
        <f t="shared" si="6"/>
        <v>21.603273056576061</v>
      </c>
      <c r="I89" s="48">
        <f t="shared" si="6"/>
        <v>25.498995885016175</v>
      </c>
      <c r="J89" s="48">
        <f t="shared" si="6"/>
        <v>24.581449961199116</v>
      </c>
      <c r="K89" s="48">
        <f t="shared" si="6"/>
        <v>23.157388146268428</v>
      </c>
      <c r="L89" s="48">
        <f t="shared" si="6"/>
        <v>23.084794972427808</v>
      </c>
      <c r="M89" s="48">
        <f t="shared" si="6"/>
        <v>25.10377783918732</v>
      </c>
      <c r="N89" s="36">
        <f t="shared" si="6"/>
        <v>24.032107795117167</v>
      </c>
    </row>
    <row r="90" spans="3:15" x14ac:dyDescent="0.2">
      <c r="C90" s="45" t="s">
        <v>30</v>
      </c>
      <c r="D90" s="43"/>
      <c r="E90" s="44"/>
      <c r="F90" s="50">
        <f>SUM(F78:F89)</f>
        <v>100</v>
      </c>
      <c r="G90" s="50">
        <f t="shared" ref="G90:N90" si="7">SUM(G78:G89)</f>
        <v>99.999999999999986</v>
      </c>
      <c r="H90" s="50">
        <f t="shared" si="7"/>
        <v>100.00000000000001</v>
      </c>
      <c r="I90" s="50">
        <f t="shared" si="7"/>
        <v>100</v>
      </c>
      <c r="J90" s="50">
        <f t="shared" si="7"/>
        <v>100.00000000000001</v>
      </c>
      <c r="K90" s="50">
        <f t="shared" si="7"/>
        <v>100.00000000000001</v>
      </c>
      <c r="L90" s="50">
        <f t="shared" si="7"/>
        <v>100</v>
      </c>
      <c r="M90" s="50">
        <f t="shared" si="7"/>
        <v>100</v>
      </c>
      <c r="N90" s="50">
        <f t="shared" si="7"/>
        <v>100.00000000000001</v>
      </c>
    </row>
  </sheetData>
  <mergeCells count="1">
    <mergeCell ref="B2:P3"/>
  </mergeCells>
  <conditionalFormatting sqref="N78:N89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{CDE6EF44-C586-4224-9470-0612A7807467}</x14:id>
        </ext>
      </extLst>
    </cfRule>
  </conditionalFormatting>
  <pageMargins left="0.7" right="0.7" top="0.75" bottom="0.75" header="0.3" footer="0.3"/>
  <pageSetup orientation="portrait" horizontalDpi="360" verticalDpi="36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DE6EF44-C586-4224-9470-0612A7807467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N78:N89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0"/>
  <sheetViews>
    <sheetView topLeftCell="A28" zoomScale="85" zoomScaleNormal="85" workbookViewId="0">
      <selection activeCell="O78" sqref="O78:O90"/>
    </sheetView>
  </sheetViews>
  <sheetFormatPr baseColWidth="10" defaultColWidth="0" defaultRowHeight="12" x14ac:dyDescent="0.2"/>
  <cols>
    <col min="1" max="1" width="11.7109375" style="23" customWidth="1"/>
    <col min="2" max="6" width="11.28515625" style="23" customWidth="1"/>
    <col min="7" max="7" width="14.140625" style="23" customWidth="1"/>
    <col min="8" max="8" width="13.28515625" style="23" customWidth="1"/>
    <col min="9" max="9" width="14.140625" style="23" customWidth="1"/>
    <col min="10" max="16" width="11.28515625" style="23" customWidth="1"/>
    <col min="17" max="17" width="11.7109375" style="23" customWidth="1"/>
    <col min="18" max="20" width="0" style="23" hidden="1" customWidth="1"/>
    <col min="21" max="16384" width="11.42578125" style="23" hidden="1"/>
  </cols>
  <sheetData>
    <row r="1" spans="2:16" ht="9" customHeight="1" x14ac:dyDescent="0.25">
      <c r="C1" s="24"/>
      <c r="D1" s="24"/>
    </row>
    <row r="2" spans="2:16" x14ac:dyDescent="0.2">
      <c r="B2" s="83" t="s">
        <v>56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</row>
    <row r="3" spans="2:16" x14ac:dyDescent="0.2"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</row>
    <row r="4" spans="2:16" x14ac:dyDescent="0.2">
      <c r="B4" s="25"/>
      <c r="G4" s="25"/>
      <c r="L4" s="25"/>
      <c r="M4" s="25"/>
    </row>
    <row r="5" spans="2:16" x14ac:dyDescent="0.2">
      <c r="B5" s="25"/>
      <c r="G5" s="25"/>
      <c r="L5" s="25"/>
      <c r="M5" s="25"/>
    </row>
    <row r="7" spans="2:16" x14ac:dyDescent="0.2">
      <c r="B7" s="35" t="s">
        <v>11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8" spans="2:16" x14ac:dyDescent="0.2">
      <c r="F8" s="26" t="s">
        <v>10</v>
      </c>
      <c r="J8" s="26"/>
    </row>
    <row r="9" spans="2:16" x14ac:dyDescent="0.2">
      <c r="G9" s="26"/>
    </row>
    <row r="10" spans="2:16" x14ac:dyDescent="0.2">
      <c r="C10" s="34" t="s">
        <v>2</v>
      </c>
      <c r="D10" s="34" t="s">
        <v>3</v>
      </c>
      <c r="E10" s="34" t="s">
        <v>8</v>
      </c>
      <c r="F10" s="34" t="s">
        <v>9</v>
      </c>
      <c r="G10" s="34" t="s">
        <v>13</v>
      </c>
      <c r="H10" s="34" t="s">
        <v>14</v>
      </c>
      <c r="I10" s="34" t="s">
        <v>15</v>
      </c>
    </row>
    <row r="11" spans="2:16" x14ac:dyDescent="0.2">
      <c r="C11" s="32">
        <v>2013</v>
      </c>
      <c r="D11" s="32" t="s">
        <v>4</v>
      </c>
      <c r="E11" s="29">
        <v>41363</v>
      </c>
      <c r="F11" s="36">
        <v>135.9</v>
      </c>
      <c r="G11" s="33"/>
      <c r="H11" s="33"/>
      <c r="I11" s="33"/>
    </row>
    <row r="12" spans="2:16" x14ac:dyDescent="0.2">
      <c r="C12" s="32">
        <v>2013</v>
      </c>
      <c r="D12" s="32" t="s">
        <v>5</v>
      </c>
      <c r="E12" s="29">
        <v>41453</v>
      </c>
      <c r="F12" s="36">
        <v>155.5</v>
      </c>
      <c r="G12" s="32"/>
      <c r="H12" s="32"/>
      <c r="I12" s="32"/>
    </row>
    <row r="13" spans="2:16" x14ac:dyDescent="0.2">
      <c r="C13" s="32">
        <v>2013</v>
      </c>
      <c r="D13" s="32" t="s">
        <v>6</v>
      </c>
      <c r="E13" s="29">
        <v>41543</v>
      </c>
      <c r="F13" s="36">
        <v>143.1</v>
      </c>
      <c r="G13" s="32"/>
      <c r="H13" s="32"/>
      <c r="I13" s="32"/>
    </row>
    <row r="14" spans="2:16" x14ac:dyDescent="0.2">
      <c r="C14" s="32">
        <v>2013</v>
      </c>
      <c r="D14" s="32" t="s">
        <v>7</v>
      </c>
      <c r="E14" s="29">
        <v>41633</v>
      </c>
      <c r="F14" s="36">
        <v>156.69999999999999</v>
      </c>
      <c r="G14" s="32"/>
      <c r="H14" s="36">
        <f>+SUM(F11:F14)</f>
        <v>591.20000000000005</v>
      </c>
      <c r="I14" s="32"/>
    </row>
    <row r="15" spans="2:16" x14ac:dyDescent="0.2">
      <c r="C15" s="32">
        <v>2014</v>
      </c>
      <c r="D15" s="32" t="s">
        <v>4</v>
      </c>
      <c r="E15" s="29">
        <v>41723</v>
      </c>
      <c r="F15" s="36">
        <v>145.30000000000001</v>
      </c>
      <c r="G15" s="53">
        <f>+F15/F11-1</f>
        <v>6.9168506254599027E-2</v>
      </c>
      <c r="H15" s="36">
        <f t="shared" ref="H15:H50" si="0">+SUM(F12:F15)</f>
        <v>600.6</v>
      </c>
      <c r="I15" s="32"/>
    </row>
    <row r="16" spans="2:16" x14ac:dyDescent="0.2">
      <c r="C16" s="32">
        <v>2014</v>
      </c>
      <c r="D16" s="32" t="s">
        <v>5</v>
      </c>
      <c r="E16" s="29">
        <v>41813</v>
      </c>
      <c r="F16" s="36">
        <v>167.7</v>
      </c>
      <c r="G16" s="53">
        <f t="shared" ref="G16:G43" si="1">+F16/F12-1</f>
        <v>7.8456591639871398E-2</v>
      </c>
      <c r="H16" s="36">
        <f t="shared" si="0"/>
        <v>612.79999999999995</v>
      </c>
      <c r="I16" s="32"/>
    </row>
    <row r="17" spans="3:9" x14ac:dyDescent="0.2">
      <c r="C17" s="32">
        <v>2014</v>
      </c>
      <c r="D17" s="32" t="s">
        <v>6</v>
      </c>
      <c r="E17" s="29">
        <v>41903</v>
      </c>
      <c r="F17" s="36">
        <v>153.69999999999999</v>
      </c>
      <c r="G17" s="53">
        <f t="shared" si="1"/>
        <v>7.4074074074073959E-2</v>
      </c>
      <c r="H17" s="36">
        <f t="shared" si="0"/>
        <v>623.4</v>
      </c>
      <c r="I17" s="32"/>
    </row>
    <row r="18" spans="3:9" x14ac:dyDescent="0.2">
      <c r="C18" s="32">
        <v>2014</v>
      </c>
      <c r="D18" s="32" t="s">
        <v>7</v>
      </c>
      <c r="E18" s="29">
        <v>41993</v>
      </c>
      <c r="F18" s="36">
        <v>166.9</v>
      </c>
      <c r="G18" s="53">
        <f t="shared" si="1"/>
        <v>6.5092533503509964E-2</v>
      </c>
      <c r="H18" s="36">
        <f t="shared" si="0"/>
        <v>633.6</v>
      </c>
      <c r="I18" s="54">
        <f>+H18/H14-1</f>
        <v>7.1718538565629153E-2</v>
      </c>
    </row>
    <row r="19" spans="3:9" x14ac:dyDescent="0.2">
      <c r="C19" s="32">
        <v>2015</v>
      </c>
      <c r="D19" s="32" t="s">
        <v>4</v>
      </c>
      <c r="E19" s="29">
        <v>42083</v>
      </c>
      <c r="F19" s="36">
        <v>148.9</v>
      </c>
      <c r="G19" s="53">
        <f t="shared" si="1"/>
        <v>2.4776324845148023E-2</v>
      </c>
      <c r="H19" s="36">
        <f t="shared" si="0"/>
        <v>637.19999999999993</v>
      </c>
      <c r="I19" s="54">
        <f t="shared" ref="I19:I50" si="2">+H19/H15-1</f>
        <v>6.0939060939060763E-2</v>
      </c>
    </row>
    <row r="20" spans="3:9" x14ac:dyDescent="0.2">
      <c r="C20" s="32">
        <v>2015</v>
      </c>
      <c r="D20" s="32" t="s">
        <v>5</v>
      </c>
      <c r="E20" s="29">
        <v>42173</v>
      </c>
      <c r="F20" s="36">
        <v>183.2</v>
      </c>
      <c r="G20" s="53">
        <f t="shared" si="1"/>
        <v>9.2426952892069147E-2</v>
      </c>
      <c r="H20" s="36">
        <f t="shared" si="0"/>
        <v>652.70000000000005</v>
      </c>
      <c r="I20" s="54">
        <f t="shared" si="2"/>
        <v>6.5110966057441377E-2</v>
      </c>
    </row>
    <row r="21" spans="3:9" x14ac:dyDescent="0.2">
      <c r="C21" s="32">
        <v>2015</v>
      </c>
      <c r="D21" s="32" t="s">
        <v>6</v>
      </c>
      <c r="E21" s="29">
        <v>42263</v>
      </c>
      <c r="F21" s="36">
        <v>162.30000000000001</v>
      </c>
      <c r="G21" s="53">
        <f t="shared" si="1"/>
        <v>5.5953155497723062E-2</v>
      </c>
      <c r="H21" s="36">
        <f t="shared" si="0"/>
        <v>661.3</v>
      </c>
      <c r="I21" s="54">
        <f t="shared" si="2"/>
        <v>6.0795636830285549E-2</v>
      </c>
    </row>
    <row r="22" spans="3:9" x14ac:dyDescent="0.2">
      <c r="C22" s="32">
        <v>2015</v>
      </c>
      <c r="D22" s="32" t="s">
        <v>7</v>
      </c>
      <c r="E22" s="29">
        <v>42353</v>
      </c>
      <c r="F22" s="36">
        <v>175</v>
      </c>
      <c r="G22" s="53">
        <f t="shared" si="1"/>
        <v>4.8532055122828099E-2</v>
      </c>
      <c r="H22" s="36">
        <f t="shared" si="0"/>
        <v>669.40000000000009</v>
      </c>
      <c r="I22" s="54">
        <f t="shared" si="2"/>
        <v>5.6502525252525304E-2</v>
      </c>
    </row>
    <row r="23" spans="3:9" x14ac:dyDescent="0.2">
      <c r="C23" s="32">
        <v>2016</v>
      </c>
      <c r="D23" s="32" t="s">
        <v>4</v>
      </c>
      <c r="E23" s="29">
        <v>42443</v>
      </c>
      <c r="F23" s="36">
        <v>152.30000000000001</v>
      </c>
      <c r="G23" s="53">
        <f t="shared" si="1"/>
        <v>2.2834116856951026E-2</v>
      </c>
      <c r="H23" s="36">
        <f t="shared" si="0"/>
        <v>672.8</v>
      </c>
      <c r="I23" s="54">
        <f t="shared" si="2"/>
        <v>5.5869428750784822E-2</v>
      </c>
    </row>
    <row r="24" spans="3:9" x14ac:dyDescent="0.2">
      <c r="C24" s="32">
        <v>2016</v>
      </c>
      <c r="D24" s="32" t="s">
        <v>5</v>
      </c>
      <c r="E24" s="29">
        <v>42533</v>
      </c>
      <c r="F24" s="36">
        <v>190.3</v>
      </c>
      <c r="G24" s="53">
        <f t="shared" si="1"/>
        <v>3.8755458515284058E-2</v>
      </c>
      <c r="H24" s="36">
        <f t="shared" si="0"/>
        <v>679.90000000000009</v>
      </c>
      <c r="I24" s="54">
        <f t="shared" si="2"/>
        <v>4.1673050406005885E-2</v>
      </c>
    </row>
    <row r="25" spans="3:9" x14ac:dyDescent="0.2">
      <c r="C25" s="32">
        <v>2016</v>
      </c>
      <c r="D25" s="32" t="s">
        <v>6</v>
      </c>
      <c r="E25" s="29">
        <v>42623</v>
      </c>
      <c r="F25" s="36">
        <v>165.4</v>
      </c>
      <c r="G25" s="53">
        <f t="shared" si="1"/>
        <v>1.910043130006156E-2</v>
      </c>
      <c r="H25" s="36">
        <f t="shared" si="0"/>
        <v>683</v>
      </c>
      <c r="I25" s="54">
        <f t="shared" si="2"/>
        <v>3.2814153939210611E-2</v>
      </c>
    </row>
    <row r="26" spans="3:9" x14ac:dyDescent="0.2">
      <c r="C26" s="32">
        <v>2016</v>
      </c>
      <c r="D26" s="32" t="s">
        <v>7</v>
      </c>
      <c r="E26" s="29">
        <v>42713</v>
      </c>
      <c r="F26" s="36">
        <v>176.3</v>
      </c>
      <c r="G26" s="53">
        <f t="shared" si="1"/>
        <v>7.4285714285715621E-3</v>
      </c>
      <c r="H26" s="36">
        <f t="shared" si="0"/>
        <v>684.3</v>
      </c>
      <c r="I26" s="54">
        <f t="shared" si="2"/>
        <v>2.2258739169405128E-2</v>
      </c>
    </row>
    <row r="27" spans="3:9" x14ac:dyDescent="0.2">
      <c r="C27" s="32">
        <v>2017</v>
      </c>
      <c r="D27" s="32" t="s">
        <v>4</v>
      </c>
      <c r="E27" s="29">
        <v>42803</v>
      </c>
      <c r="F27" s="36">
        <v>162.30000000000001</v>
      </c>
      <c r="G27" s="53">
        <f t="shared" si="1"/>
        <v>6.5659881812212717E-2</v>
      </c>
      <c r="H27" s="36">
        <f t="shared" si="0"/>
        <v>694.3</v>
      </c>
      <c r="I27" s="54">
        <f t="shared" si="2"/>
        <v>3.1956004756242606E-2</v>
      </c>
    </row>
    <row r="28" spans="3:9" x14ac:dyDescent="0.2">
      <c r="C28" s="32">
        <v>2017</v>
      </c>
      <c r="D28" s="32" t="s">
        <v>5</v>
      </c>
      <c r="E28" s="29">
        <v>42893</v>
      </c>
      <c r="F28" s="36">
        <v>203.1</v>
      </c>
      <c r="G28" s="53">
        <f t="shared" si="1"/>
        <v>6.7262217551234738E-2</v>
      </c>
      <c r="H28" s="36">
        <f t="shared" si="0"/>
        <v>707.1</v>
      </c>
      <c r="I28" s="54">
        <f t="shared" si="2"/>
        <v>4.0005883218120264E-2</v>
      </c>
    </row>
    <row r="29" spans="3:9" x14ac:dyDescent="0.2">
      <c r="C29" s="32">
        <v>2017</v>
      </c>
      <c r="D29" s="32" t="s">
        <v>6</v>
      </c>
      <c r="E29" s="29">
        <v>42983</v>
      </c>
      <c r="F29" s="36">
        <v>176.6</v>
      </c>
      <c r="G29" s="53">
        <f t="shared" si="1"/>
        <v>6.7714631197097974E-2</v>
      </c>
      <c r="H29" s="36">
        <f t="shared" si="0"/>
        <v>718.30000000000007</v>
      </c>
      <c r="I29" s="54">
        <f t="shared" si="2"/>
        <v>5.1683748169839117E-2</v>
      </c>
    </row>
    <row r="30" spans="3:9" x14ac:dyDescent="0.2">
      <c r="C30" s="32">
        <v>2017</v>
      </c>
      <c r="D30" s="32" t="s">
        <v>7</v>
      </c>
      <c r="E30" s="29">
        <v>43073</v>
      </c>
      <c r="F30" s="36">
        <v>185.9</v>
      </c>
      <c r="G30" s="53">
        <f t="shared" si="1"/>
        <v>5.4452637549631255E-2</v>
      </c>
      <c r="H30" s="36">
        <f t="shared" si="0"/>
        <v>727.9</v>
      </c>
      <c r="I30" s="54">
        <f t="shared" si="2"/>
        <v>6.3714744994885386E-2</v>
      </c>
    </row>
    <row r="31" spans="3:9" x14ac:dyDescent="0.2">
      <c r="C31" s="32">
        <v>2018</v>
      </c>
      <c r="D31" s="32" t="s">
        <v>4</v>
      </c>
      <c r="E31" s="29">
        <v>43189</v>
      </c>
      <c r="F31" s="36">
        <v>171.2</v>
      </c>
      <c r="G31" s="53">
        <f t="shared" si="1"/>
        <v>5.4836722119531611E-2</v>
      </c>
      <c r="H31" s="36">
        <f t="shared" si="0"/>
        <v>736.8</v>
      </c>
      <c r="I31" s="54">
        <f t="shared" si="2"/>
        <v>6.1212732248307589E-2</v>
      </c>
    </row>
    <row r="32" spans="3:9" x14ac:dyDescent="0.2">
      <c r="C32" s="32">
        <v>2018</v>
      </c>
      <c r="D32" s="32" t="s">
        <v>5</v>
      </c>
      <c r="E32" s="29">
        <v>43279</v>
      </c>
      <c r="F32" s="36">
        <v>206</v>
      </c>
      <c r="G32" s="53">
        <f t="shared" si="1"/>
        <v>1.4278680452978865E-2</v>
      </c>
      <c r="H32" s="36">
        <f t="shared" si="0"/>
        <v>739.7</v>
      </c>
      <c r="I32" s="54">
        <f t="shared" si="2"/>
        <v>4.6103804270966053E-2</v>
      </c>
    </row>
    <row r="33" spans="3:9" x14ac:dyDescent="0.2">
      <c r="C33" s="32">
        <v>2018</v>
      </c>
      <c r="D33" s="32" t="s">
        <v>6</v>
      </c>
      <c r="E33" s="29">
        <v>43369</v>
      </c>
      <c r="F33" s="36">
        <v>176.8</v>
      </c>
      <c r="G33" s="53">
        <f t="shared" si="1"/>
        <v>1.1325028312572094E-3</v>
      </c>
      <c r="H33" s="36">
        <f t="shared" si="0"/>
        <v>739.90000000000009</v>
      </c>
      <c r="I33" s="54">
        <f t="shared" si="2"/>
        <v>3.007100097452331E-2</v>
      </c>
    </row>
    <row r="34" spans="3:9" x14ac:dyDescent="0.2">
      <c r="C34" s="32">
        <v>2018</v>
      </c>
      <c r="D34" s="32" t="s">
        <v>7</v>
      </c>
      <c r="E34" s="29">
        <v>43459</v>
      </c>
      <c r="F34" s="36">
        <v>188.5</v>
      </c>
      <c r="G34" s="53">
        <f t="shared" si="1"/>
        <v>1.3986013986013957E-2</v>
      </c>
      <c r="H34" s="36">
        <f t="shared" si="0"/>
        <v>742.5</v>
      </c>
      <c r="I34" s="54">
        <f t="shared" si="2"/>
        <v>2.0057700233548692E-2</v>
      </c>
    </row>
    <row r="35" spans="3:9" x14ac:dyDescent="0.2">
      <c r="C35" s="32">
        <v>2019</v>
      </c>
      <c r="D35" s="32" t="s">
        <v>4</v>
      </c>
      <c r="E35" s="29">
        <v>43549</v>
      </c>
      <c r="F35" s="36">
        <v>171.3</v>
      </c>
      <c r="G35" s="53">
        <f t="shared" si="1"/>
        <v>5.8411214953291157E-4</v>
      </c>
      <c r="H35" s="36">
        <f t="shared" si="0"/>
        <v>742.59999999999991</v>
      </c>
      <c r="I35" s="54">
        <f t="shared" si="2"/>
        <v>7.871878393050924E-3</v>
      </c>
    </row>
    <row r="36" spans="3:9" x14ac:dyDescent="0.2">
      <c r="C36" s="32">
        <v>2019</v>
      </c>
      <c r="D36" s="32" t="s">
        <v>5</v>
      </c>
      <c r="E36" s="29">
        <v>43639</v>
      </c>
      <c r="F36" s="36">
        <v>203.4</v>
      </c>
      <c r="G36" s="53">
        <f t="shared" si="1"/>
        <v>-1.2621359223300987E-2</v>
      </c>
      <c r="H36" s="36">
        <f t="shared" si="0"/>
        <v>740</v>
      </c>
      <c r="I36" s="54">
        <f t="shared" si="2"/>
        <v>4.0556982560491228E-4</v>
      </c>
    </row>
    <row r="37" spans="3:9" x14ac:dyDescent="0.2">
      <c r="C37" s="32">
        <v>2019</v>
      </c>
      <c r="D37" s="32" t="s">
        <v>6</v>
      </c>
      <c r="E37" s="29">
        <v>43729</v>
      </c>
      <c r="F37" s="36">
        <v>182.8</v>
      </c>
      <c r="G37" s="53">
        <f t="shared" si="1"/>
        <v>3.3936651583710509E-2</v>
      </c>
      <c r="H37" s="36">
        <f t="shared" si="0"/>
        <v>746</v>
      </c>
      <c r="I37" s="54">
        <f t="shared" si="2"/>
        <v>8.2443573455870389E-3</v>
      </c>
    </row>
    <row r="38" spans="3:9" x14ac:dyDescent="0.2">
      <c r="C38" s="32">
        <v>2019</v>
      </c>
      <c r="D38" s="32" t="s">
        <v>7</v>
      </c>
      <c r="E38" s="29">
        <v>43819</v>
      </c>
      <c r="F38" s="36">
        <v>187.2</v>
      </c>
      <c r="G38" s="53">
        <f t="shared" si="1"/>
        <v>-6.8965517241379448E-3</v>
      </c>
      <c r="H38" s="36">
        <f t="shared" si="0"/>
        <v>744.7</v>
      </c>
      <c r="I38" s="54">
        <f t="shared" si="2"/>
        <v>2.9629629629630561E-3</v>
      </c>
    </row>
    <row r="39" spans="3:9" x14ac:dyDescent="0.2">
      <c r="C39" s="32">
        <v>2020</v>
      </c>
      <c r="D39" s="32" t="s">
        <v>4</v>
      </c>
      <c r="E39" s="29">
        <v>43909</v>
      </c>
      <c r="F39" s="36">
        <v>177.9</v>
      </c>
      <c r="G39" s="53">
        <f t="shared" si="1"/>
        <v>3.8528896672504365E-2</v>
      </c>
      <c r="H39" s="36">
        <f t="shared" si="0"/>
        <v>751.30000000000007</v>
      </c>
      <c r="I39" s="54">
        <f t="shared" si="2"/>
        <v>1.171559385941312E-2</v>
      </c>
    </row>
    <row r="40" spans="3:9" x14ac:dyDescent="0.2">
      <c r="C40" s="32">
        <v>2020</v>
      </c>
      <c r="D40" s="32" t="s">
        <v>5</v>
      </c>
      <c r="E40" s="29">
        <v>43999</v>
      </c>
      <c r="F40" s="36">
        <v>181.8</v>
      </c>
      <c r="G40" s="53">
        <f t="shared" si="1"/>
        <v>-0.10619469026548667</v>
      </c>
      <c r="H40" s="36">
        <f t="shared" si="0"/>
        <v>729.7</v>
      </c>
      <c r="I40" s="54">
        <f t="shared" si="2"/>
        <v>-1.3918918918918832E-2</v>
      </c>
    </row>
    <row r="41" spans="3:9" x14ac:dyDescent="0.2">
      <c r="C41" s="32">
        <v>2020</v>
      </c>
      <c r="D41" s="32" t="s">
        <v>6</v>
      </c>
      <c r="E41" s="29">
        <v>44089</v>
      </c>
      <c r="F41" s="36">
        <v>171.7</v>
      </c>
      <c r="G41" s="53">
        <f t="shared" si="1"/>
        <v>-6.0722100656455225E-2</v>
      </c>
      <c r="H41" s="36">
        <f t="shared" si="0"/>
        <v>718.60000000000014</v>
      </c>
      <c r="I41" s="54">
        <f t="shared" si="2"/>
        <v>-3.6729222520107019E-2</v>
      </c>
    </row>
    <row r="42" spans="3:9" x14ac:dyDescent="0.2">
      <c r="C42" s="32">
        <v>2020</v>
      </c>
      <c r="D42" s="32" t="s">
        <v>7</v>
      </c>
      <c r="E42" s="29">
        <v>44179</v>
      </c>
      <c r="F42" s="36">
        <v>186.6</v>
      </c>
      <c r="G42" s="53">
        <f t="shared" si="1"/>
        <v>-3.2051282051281937E-3</v>
      </c>
      <c r="H42" s="36">
        <f t="shared" si="0"/>
        <v>718.00000000000011</v>
      </c>
      <c r="I42" s="54">
        <f t="shared" si="2"/>
        <v>-3.5853363770645852E-2</v>
      </c>
    </row>
    <row r="43" spans="3:9" x14ac:dyDescent="0.2">
      <c r="C43" s="32">
        <v>2021</v>
      </c>
      <c r="D43" s="32" t="s">
        <v>4</v>
      </c>
      <c r="E43" s="29">
        <v>44269</v>
      </c>
      <c r="F43" s="36">
        <v>178.4</v>
      </c>
      <c r="G43" s="53">
        <f t="shared" si="1"/>
        <v>2.8105677346823565E-3</v>
      </c>
      <c r="H43" s="36">
        <f t="shared" si="0"/>
        <v>718.5</v>
      </c>
      <c r="I43" s="54">
        <f t="shared" si="2"/>
        <v>-4.3657660055903214E-2</v>
      </c>
    </row>
    <row r="44" spans="3:9" x14ac:dyDescent="0.2">
      <c r="C44" s="32">
        <v>2021</v>
      </c>
      <c r="D44" s="32" t="s">
        <v>5</v>
      </c>
      <c r="E44" s="29">
        <v>44359</v>
      </c>
      <c r="F44" s="36">
        <v>214.7</v>
      </c>
      <c r="G44" s="53">
        <f>+F44/F40-1</f>
        <v>0.18096809680968073</v>
      </c>
      <c r="H44" s="36">
        <f t="shared" si="0"/>
        <v>751.39999999999986</v>
      </c>
      <c r="I44" s="54">
        <f t="shared" si="2"/>
        <v>2.9738248595312822E-2</v>
      </c>
    </row>
    <row r="45" spans="3:9" x14ac:dyDescent="0.2">
      <c r="C45" s="32">
        <v>2021</v>
      </c>
      <c r="D45" s="32" t="s">
        <v>6</v>
      </c>
      <c r="E45" s="29">
        <v>44449</v>
      </c>
      <c r="F45" s="36">
        <v>185.7</v>
      </c>
      <c r="G45" s="53">
        <f>+F45/F41-1</f>
        <v>8.1537565521258015E-2</v>
      </c>
      <c r="H45" s="36">
        <f t="shared" si="0"/>
        <v>765.40000000000009</v>
      </c>
      <c r="I45" s="54">
        <f t="shared" si="2"/>
        <v>6.512663512385175E-2</v>
      </c>
    </row>
    <row r="46" spans="3:9" x14ac:dyDescent="0.2">
      <c r="C46" s="32">
        <v>2021</v>
      </c>
      <c r="D46" s="32" t="s">
        <v>7</v>
      </c>
      <c r="E46" s="29">
        <v>44539</v>
      </c>
      <c r="F46" s="36">
        <v>191.3</v>
      </c>
      <c r="G46" s="53">
        <f t="shared" ref="G46:G49" si="3">+F46/F42-1</f>
        <v>2.518756698821023E-2</v>
      </c>
      <c r="H46" s="36">
        <f t="shared" si="0"/>
        <v>770.09999999999991</v>
      </c>
      <c r="I46" s="54">
        <f t="shared" si="2"/>
        <v>7.256267409470718E-2</v>
      </c>
    </row>
    <row r="47" spans="3:9" x14ac:dyDescent="0.2">
      <c r="C47" s="32">
        <v>2022</v>
      </c>
      <c r="D47" s="32" t="s">
        <v>4</v>
      </c>
      <c r="E47" s="29">
        <v>44629</v>
      </c>
      <c r="F47" s="36">
        <v>182.5</v>
      </c>
      <c r="G47" s="53">
        <f t="shared" si="3"/>
        <v>2.2982062780269041E-2</v>
      </c>
      <c r="H47" s="36">
        <f t="shared" si="0"/>
        <v>774.2</v>
      </c>
      <c r="I47" s="54">
        <f t="shared" si="2"/>
        <v>7.7522616562282654E-2</v>
      </c>
    </row>
    <row r="48" spans="3:9" x14ac:dyDescent="0.2">
      <c r="C48" s="32">
        <v>2022</v>
      </c>
      <c r="D48" s="32" t="s">
        <v>5</v>
      </c>
      <c r="E48" s="29">
        <v>44719</v>
      </c>
      <c r="F48" s="36">
        <v>216.9</v>
      </c>
      <c r="G48" s="53">
        <f t="shared" si="3"/>
        <v>1.0246856078248712E-2</v>
      </c>
      <c r="H48" s="36">
        <f t="shared" si="0"/>
        <v>776.4</v>
      </c>
      <c r="I48" s="54">
        <f t="shared" si="2"/>
        <v>3.3271227042853457E-2</v>
      </c>
    </row>
    <row r="49" spans="2:16" x14ac:dyDescent="0.2">
      <c r="C49" s="32">
        <v>2022</v>
      </c>
      <c r="D49" s="32" t="s">
        <v>6</v>
      </c>
      <c r="E49" s="29">
        <v>44809</v>
      </c>
      <c r="F49" s="36">
        <v>190.3</v>
      </c>
      <c r="G49" s="53">
        <f t="shared" si="3"/>
        <v>2.4771136241249492E-2</v>
      </c>
      <c r="H49" s="36">
        <f t="shared" si="0"/>
        <v>781</v>
      </c>
      <c r="I49" s="54">
        <f t="shared" si="2"/>
        <v>2.0381499869349229E-2</v>
      </c>
    </row>
    <row r="50" spans="2:16" ht="14.25" x14ac:dyDescent="0.2">
      <c r="C50" s="32" t="s">
        <v>38</v>
      </c>
      <c r="D50" s="32" t="s">
        <v>7</v>
      </c>
      <c r="E50" s="29">
        <v>44899</v>
      </c>
      <c r="F50" s="56">
        <v>211.53668212890625</v>
      </c>
      <c r="G50" s="53">
        <f>+F50/F42-1</f>
        <v>0.13363709608202701</v>
      </c>
      <c r="H50" s="36">
        <f t="shared" si="0"/>
        <v>801.2366821289063</v>
      </c>
      <c r="I50" s="55">
        <f t="shared" si="2"/>
        <v>4.0431998609149922E-2</v>
      </c>
    </row>
    <row r="51" spans="2:16" x14ac:dyDescent="0.2">
      <c r="C51" s="26" t="s">
        <v>40</v>
      </c>
    </row>
    <row r="52" spans="2:16" x14ac:dyDescent="0.2">
      <c r="C52" s="26" t="s">
        <v>16</v>
      </c>
    </row>
    <row r="53" spans="2:16" x14ac:dyDescent="0.2">
      <c r="C53" s="26" t="s">
        <v>12</v>
      </c>
    </row>
    <row r="56" spans="2:16" x14ac:dyDescent="0.2">
      <c r="B56" s="51" t="s">
        <v>31</v>
      </c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</row>
    <row r="58" spans="2:16" x14ac:dyDescent="0.2">
      <c r="C58" s="46" t="s">
        <v>17</v>
      </c>
      <c r="D58" s="40"/>
      <c r="E58" s="41"/>
      <c r="F58" s="47">
        <v>2013</v>
      </c>
      <c r="G58" s="47">
        <v>2014</v>
      </c>
      <c r="H58" s="47">
        <v>2015</v>
      </c>
      <c r="I58" s="47">
        <v>2016</v>
      </c>
      <c r="J58" s="47">
        <v>2017</v>
      </c>
      <c r="K58" s="47">
        <v>2018</v>
      </c>
      <c r="L58" s="47">
        <v>2019</v>
      </c>
      <c r="M58" s="47">
        <v>2020</v>
      </c>
      <c r="N58" s="47">
        <v>2021</v>
      </c>
    </row>
    <row r="59" spans="2:16" x14ac:dyDescent="0.2">
      <c r="C59" s="37" t="s">
        <v>18</v>
      </c>
      <c r="D59" s="38"/>
      <c r="E59" s="39"/>
      <c r="F59" s="42">
        <v>1202942</v>
      </c>
      <c r="G59" s="42">
        <v>1317722</v>
      </c>
      <c r="H59" s="42">
        <v>1430568</v>
      </c>
      <c r="I59" s="42">
        <v>1473860</v>
      </c>
      <c r="J59" s="42">
        <v>1622033</v>
      </c>
      <c r="K59" s="42">
        <v>1646804</v>
      </c>
      <c r="L59" s="42">
        <v>1544117</v>
      </c>
      <c r="M59" s="42">
        <v>1703992</v>
      </c>
      <c r="N59" s="42">
        <v>1692555</v>
      </c>
    </row>
    <row r="60" spans="2:16" x14ac:dyDescent="0.2">
      <c r="C60" s="37" t="s">
        <v>19</v>
      </c>
      <c r="D60" s="38"/>
      <c r="E60" s="39"/>
      <c r="F60" s="42">
        <v>3909</v>
      </c>
      <c r="G60" s="42">
        <v>4575</v>
      </c>
      <c r="H60" s="42">
        <v>2754</v>
      </c>
      <c r="I60" s="42">
        <v>4110</v>
      </c>
      <c r="J60" s="42">
        <v>5058</v>
      </c>
      <c r="K60" s="42">
        <v>5204</v>
      </c>
      <c r="L60" s="42">
        <v>3384</v>
      </c>
      <c r="M60" s="42">
        <v>2665</v>
      </c>
      <c r="N60" s="42">
        <v>1570</v>
      </c>
    </row>
    <row r="61" spans="2:16" x14ac:dyDescent="0.2">
      <c r="C61" s="37" t="s">
        <v>20</v>
      </c>
      <c r="D61" s="38"/>
      <c r="E61" s="39"/>
      <c r="F61" s="42">
        <v>39679</v>
      </c>
      <c r="G61" s="42">
        <v>40043</v>
      </c>
      <c r="H61" s="42">
        <v>39887</v>
      </c>
      <c r="I61" s="42">
        <v>38981</v>
      </c>
      <c r="J61" s="42">
        <v>39003</v>
      </c>
      <c r="K61" s="42">
        <v>40487</v>
      </c>
      <c r="L61" s="42">
        <v>41462</v>
      </c>
      <c r="M61" s="42">
        <v>36248</v>
      </c>
      <c r="N61" s="42">
        <v>38991</v>
      </c>
    </row>
    <row r="62" spans="2:16" x14ac:dyDescent="0.2">
      <c r="C62" s="37" t="s">
        <v>21</v>
      </c>
      <c r="D62" s="38"/>
      <c r="E62" s="39"/>
      <c r="F62" s="42">
        <v>508697</v>
      </c>
      <c r="G62" s="42">
        <v>537546</v>
      </c>
      <c r="H62" s="42">
        <v>540193</v>
      </c>
      <c r="I62" s="42">
        <v>543491</v>
      </c>
      <c r="J62" s="42">
        <v>563451</v>
      </c>
      <c r="K62" s="42">
        <v>573233</v>
      </c>
      <c r="L62" s="42">
        <v>582110</v>
      </c>
      <c r="M62" s="42">
        <v>540971</v>
      </c>
      <c r="N62" s="42">
        <v>625581</v>
      </c>
    </row>
    <row r="63" spans="2:16" x14ac:dyDescent="0.2">
      <c r="C63" s="37" t="s">
        <v>22</v>
      </c>
      <c r="D63" s="38"/>
      <c r="E63" s="39"/>
      <c r="F63" s="42">
        <v>31230</v>
      </c>
      <c r="G63" s="42">
        <v>33901</v>
      </c>
      <c r="H63" s="42">
        <v>35792</v>
      </c>
      <c r="I63" s="42">
        <v>44911</v>
      </c>
      <c r="J63" s="42">
        <v>46415</v>
      </c>
      <c r="K63" s="42">
        <v>38345</v>
      </c>
      <c r="L63" s="42">
        <v>39032</v>
      </c>
      <c r="M63" s="42">
        <v>38942</v>
      </c>
      <c r="N63" s="42">
        <v>41679</v>
      </c>
    </row>
    <row r="64" spans="2:16" x14ac:dyDescent="0.2">
      <c r="C64" s="37" t="s">
        <v>23</v>
      </c>
      <c r="D64" s="38"/>
      <c r="E64" s="39"/>
      <c r="F64" s="42">
        <v>489846</v>
      </c>
      <c r="G64" s="42">
        <v>529607</v>
      </c>
      <c r="H64" s="42">
        <v>569272</v>
      </c>
      <c r="I64" s="42">
        <v>496256</v>
      </c>
      <c r="J64" s="42">
        <v>577458</v>
      </c>
      <c r="K64" s="42">
        <v>537274</v>
      </c>
      <c r="L64" s="42">
        <v>515095</v>
      </c>
      <c r="M64" s="42">
        <v>412715</v>
      </c>
      <c r="N64" s="42">
        <v>497469</v>
      </c>
    </row>
    <row r="65" spans="2:15" x14ac:dyDescent="0.2">
      <c r="C65" s="37" t="s">
        <v>24</v>
      </c>
      <c r="D65" s="38"/>
      <c r="E65" s="39"/>
      <c r="F65" s="42">
        <v>600762</v>
      </c>
      <c r="G65" s="42">
        <v>629899</v>
      </c>
      <c r="H65" s="42">
        <v>649585</v>
      </c>
      <c r="I65" s="42">
        <v>668645</v>
      </c>
      <c r="J65" s="42">
        <v>676441</v>
      </c>
      <c r="K65" s="42">
        <v>686502</v>
      </c>
      <c r="L65" s="42">
        <v>704864</v>
      </c>
      <c r="M65" s="42">
        <v>626457</v>
      </c>
      <c r="N65" s="42">
        <v>704146</v>
      </c>
    </row>
    <row r="66" spans="2:15" x14ac:dyDescent="0.2">
      <c r="C66" s="37" t="s">
        <v>25</v>
      </c>
      <c r="D66" s="38"/>
      <c r="E66" s="39"/>
      <c r="F66" s="42">
        <v>138450</v>
      </c>
      <c r="G66" s="42">
        <v>142390</v>
      </c>
      <c r="H66" s="42">
        <v>148234</v>
      </c>
      <c r="I66" s="42">
        <v>155030</v>
      </c>
      <c r="J66" s="42">
        <v>162306</v>
      </c>
      <c r="K66" s="42">
        <v>172132</v>
      </c>
      <c r="L66" s="42">
        <v>177033</v>
      </c>
      <c r="M66" s="42">
        <v>127985</v>
      </c>
      <c r="N66" s="42">
        <v>141171</v>
      </c>
    </row>
    <row r="67" spans="2:15" x14ac:dyDescent="0.2">
      <c r="C67" s="37" t="s">
        <v>26</v>
      </c>
      <c r="D67" s="38"/>
      <c r="E67" s="39"/>
      <c r="F67" s="42">
        <v>149347</v>
      </c>
      <c r="G67" s="42">
        <v>157276</v>
      </c>
      <c r="H67" s="42">
        <v>162189</v>
      </c>
      <c r="I67" s="42">
        <v>169504</v>
      </c>
      <c r="J67" s="42">
        <v>174276</v>
      </c>
      <c r="K67" s="42">
        <v>179519</v>
      </c>
      <c r="L67" s="42">
        <v>185613</v>
      </c>
      <c r="M67" s="42">
        <v>93603</v>
      </c>
      <c r="N67" s="42">
        <v>130182</v>
      </c>
    </row>
    <row r="68" spans="2:15" x14ac:dyDescent="0.2">
      <c r="C68" s="37" t="s">
        <v>27</v>
      </c>
      <c r="D68" s="38"/>
      <c r="E68" s="39"/>
      <c r="F68" s="42">
        <v>138217</v>
      </c>
      <c r="G68" s="42">
        <v>153123</v>
      </c>
      <c r="H68" s="42">
        <v>169558</v>
      </c>
      <c r="I68" s="42">
        <v>188289</v>
      </c>
      <c r="J68" s="42">
        <v>208046</v>
      </c>
      <c r="K68" s="42">
        <v>214069</v>
      </c>
      <c r="L68" s="42">
        <v>230450</v>
      </c>
      <c r="M68" s="42">
        <v>245890</v>
      </c>
      <c r="N68" s="42">
        <v>269218</v>
      </c>
    </row>
    <row r="69" spans="2:15" x14ac:dyDescent="0.2">
      <c r="C69" s="37" t="s">
        <v>28</v>
      </c>
      <c r="D69" s="38"/>
      <c r="E69" s="39"/>
      <c r="F69" s="42">
        <v>418139</v>
      </c>
      <c r="G69" s="42">
        <v>456673</v>
      </c>
      <c r="H69" s="42">
        <v>481414</v>
      </c>
      <c r="I69" s="42">
        <v>502375</v>
      </c>
      <c r="J69" s="42">
        <v>524540</v>
      </c>
      <c r="K69" s="42">
        <v>554199</v>
      </c>
      <c r="L69" s="42">
        <v>583727</v>
      </c>
      <c r="M69" s="42">
        <v>609311</v>
      </c>
      <c r="N69" s="42">
        <v>622000</v>
      </c>
    </row>
    <row r="70" spans="2:15" x14ac:dyDescent="0.2">
      <c r="C70" s="37" t="s">
        <v>29</v>
      </c>
      <c r="D70" s="38"/>
      <c r="E70" s="39"/>
      <c r="F70" s="42">
        <v>1106898</v>
      </c>
      <c r="G70" s="42">
        <v>1170546</v>
      </c>
      <c r="H70" s="42">
        <v>1236820</v>
      </c>
      <c r="I70" s="42">
        <v>1302655</v>
      </c>
      <c r="J70" s="42">
        <v>1345118</v>
      </c>
      <c r="K70" s="42">
        <v>1415548</v>
      </c>
      <c r="L70" s="42">
        <v>1474577</v>
      </c>
      <c r="M70" s="42">
        <v>1424025</v>
      </c>
      <c r="N70" s="42">
        <v>1542917</v>
      </c>
    </row>
    <row r="71" spans="2:15" x14ac:dyDescent="0.2">
      <c r="C71" s="45" t="s">
        <v>30</v>
      </c>
      <c r="D71" s="43"/>
      <c r="E71" s="44"/>
      <c r="F71" s="49">
        <v>4828116</v>
      </c>
      <c r="G71" s="49">
        <v>5173301</v>
      </c>
      <c r="H71" s="49">
        <v>5466266</v>
      </c>
      <c r="I71" s="49">
        <v>5588107</v>
      </c>
      <c r="J71" s="49">
        <v>5944145</v>
      </c>
      <c r="K71" s="49">
        <v>6063316</v>
      </c>
      <c r="L71" s="49">
        <v>6081464</v>
      </c>
      <c r="M71" s="49">
        <v>5862804</v>
      </c>
      <c r="N71" s="49">
        <v>6307479</v>
      </c>
    </row>
    <row r="72" spans="2:15" x14ac:dyDescent="0.2">
      <c r="G72" s="57">
        <f t="shared" ref="G72:L72" si="4">+G71/F71-1</f>
        <v>7.1494761103502835E-2</v>
      </c>
      <c r="H72" s="57">
        <f t="shared" si="4"/>
        <v>5.663018641289197E-2</v>
      </c>
      <c r="I72" s="57">
        <f t="shared" si="4"/>
        <v>2.228962147103708E-2</v>
      </c>
      <c r="J72" s="57">
        <f t="shared" si="4"/>
        <v>6.3713525886315292E-2</v>
      </c>
      <c r="K72" s="57">
        <f t="shared" si="4"/>
        <v>2.0048467862072705E-2</v>
      </c>
      <c r="L72" s="57">
        <f t="shared" si="4"/>
        <v>2.9930816734604626E-3</v>
      </c>
      <c r="M72" s="57">
        <f>+M71/L71-1</f>
        <v>-3.59551581658627E-2</v>
      </c>
      <c r="N72" s="57">
        <f>+N71/M71-1</f>
        <v>7.5846813231347898E-2</v>
      </c>
    </row>
    <row r="74" spans="2:15" x14ac:dyDescent="0.2">
      <c r="C74" s="26"/>
      <c r="D74" s="26"/>
      <c r="E74" s="26"/>
    </row>
    <row r="75" spans="2:15" ht="15" x14ac:dyDescent="0.25">
      <c r="B75" s="51" t="s">
        <v>32</v>
      </c>
      <c r="C75" s="35"/>
      <c r="D75" s="35"/>
      <c r="E75" s="35"/>
      <c r="F75" s="27"/>
      <c r="G75" s="30"/>
      <c r="H75" s="27"/>
      <c r="I75" s="27"/>
      <c r="J75" s="27"/>
      <c r="K75" s="27"/>
      <c r="L75" s="27"/>
      <c r="M75" s="27"/>
    </row>
    <row r="77" spans="2:15" x14ac:dyDescent="0.2">
      <c r="C77" s="46" t="s">
        <v>17</v>
      </c>
      <c r="D77" s="40"/>
      <c r="E77" s="41"/>
      <c r="F77" s="47">
        <v>2013</v>
      </c>
      <c r="G77" s="47">
        <v>2014</v>
      </c>
      <c r="H77" s="47">
        <v>2015</v>
      </c>
      <c r="I77" s="47">
        <v>2016</v>
      </c>
      <c r="J77" s="47">
        <v>2017</v>
      </c>
      <c r="K77" s="47">
        <v>2018</v>
      </c>
      <c r="L77" s="47">
        <v>2019</v>
      </c>
      <c r="M77" s="47">
        <v>2020</v>
      </c>
      <c r="N77" s="47">
        <v>2021</v>
      </c>
    </row>
    <row r="78" spans="2:15" x14ac:dyDescent="0.2">
      <c r="C78" s="37" t="s">
        <v>18</v>
      </c>
      <c r="D78" s="38"/>
      <c r="E78" s="39"/>
      <c r="F78" s="48">
        <f>F59/F$71*100</f>
        <v>24.91535000401813</v>
      </c>
      <c r="G78" s="48">
        <f t="shared" ref="G78:N78" si="5">G59/G$71*100</f>
        <v>25.471589609806195</v>
      </c>
      <c r="H78" s="48">
        <f t="shared" si="5"/>
        <v>26.170844960709928</v>
      </c>
      <c r="I78" s="48">
        <f t="shared" si="5"/>
        <v>26.374942355255541</v>
      </c>
      <c r="J78" s="48">
        <f t="shared" si="5"/>
        <v>27.287911045238634</v>
      </c>
      <c r="K78" s="48">
        <f t="shared" si="5"/>
        <v>27.160121623217393</v>
      </c>
      <c r="L78" s="48">
        <f t="shared" si="5"/>
        <v>25.390547407663682</v>
      </c>
      <c r="M78" s="48">
        <f t="shared" si="5"/>
        <v>29.064454482872019</v>
      </c>
      <c r="N78" s="36">
        <f t="shared" si="5"/>
        <v>26.834096474994208</v>
      </c>
      <c r="O78" s="26" t="s">
        <v>18</v>
      </c>
    </row>
    <row r="79" spans="2:15" x14ac:dyDescent="0.2">
      <c r="C79" s="37" t="s">
        <v>19</v>
      </c>
      <c r="D79" s="38"/>
      <c r="E79" s="39"/>
      <c r="F79" s="48">
        <f t="shared" ref="F79:N89" si="6">F60/F$71*100</f>
        <v>8.0963257717917292E-2</v>
      </c>
      <c r="G79" s="48">
        <f t="shared" si="6"/>
        <v>8.8434831068209652E-2</v>
      </c>
      <c r="H79" s="48">
        <f t="shared" si="6"/>
        <v>5.0381741393485065E-2</v>
      </c>
      <c r="I79" s="48">
        <f t="shared" si="6"/>
        <v>7.3549056952560143E-2</v>
      </c>
      <c r="J79" s="48">
        <f t="shared" si="6"/>
        <v>8.5092136884278566E-2</v>
      </c>
      <c r="K79" s="48">
        <f t="shared" si="6"/>
        <v>8.5827623036635395E-2</v>
      </c>
      <c r="L79" s="48">
        <f t="shared" si="6"/>
        <v>5.5644496127906048E-2</v>
      </c>
      <c r="M79" s="48">
        <f t="shared" si="6"/>
        <v>4.5456065050102308E-2</v>
      </c>
      <c r="N79" s="36">
        <f t="shared" si="6"/>
        <v>2.4891085646103619E-2</v>
      </c>
      <c r="O79" s="26" t="s">
        <v>19</v>
      </c>
    </row>
    <row r="80" spans="2:15" x14ac:dyDescent="0.2">
      <c r="C80" s="37" t="s">
        <v>20</v>
      </c>
      <c r="D80" s="38"/>
      <c r="E80" s="39"/>
      <c r="F80" s="48">
        <f t="shared" si="6"/>
        <v>0.82183195267056552</v>
      </c>
      <c r="G80" s="48">
        <f t="shared" si="6"/>
        <v>0.77403189955504226</v>
      </c>
      <c r="H80" s="48">
        <f t="shared" si="6"/>
        <v>0.72969372511326747</v>
      </c>
      <c r="I80" s="48">
        <f t="shared" si="6"/>
        <v>0.69757075159799198</v>
      </c>
      <c r="J80" s="48">
        <f t="shared" si="6"/>
        <v>0.65615828685201993</v>
      </c>
      <c r="K80" s="48">
        <f t="shared" si="6"/>
        <v>0.66773692810996499</v>
      </c>
      <c r="L80" s="48">
        <f t="shared" si="6"/>
        <v>0.68177662483901902</v>
      </c>
      <c r="M80" s="48">
        <f t="shared" si="6"/>
        <v>0.61827071142067858</v>
      </c>
      <c r="N80" s="36">
        <f t="shared" si="6"/>
        <v>0.61817090473071723</v>
      </c>
      <c r="O80" s="26" t="s">
        <v>20</v>
      </c>
    </row>
    <row r="81" spans="3:15" x14ac:dyDescent="0.2">
      <c r="C81" s="37" t="s">
        <v>21</v>
      </c>
      <c r="D81" s="38"/>
      <c r="E81" s="39"/>
      <c r="F81" s="48">
        <f t="shared" si="6"/>
        <v>10.536138734032075</v>
      </c>
      <c r="G81" s="48">
        <f t="shared" si="6"/>
        <v>10.390773705222255</v>
      </c>
      <c r="H81" s="48">
        <f t="shared" si="6"/>
        <v>9.8823035688347396</v>
      </c>
      <c r="I81" s="48">
        <f t="shared" si="6"/>
        <v>9.7258517061323264</v>
      </c>
      <c r="J81" s="48">
        <f t="shared" si="6"/>
        <v>9.4790924514795645</v>
      </c>
      <c r="K81" s="48">
        <f t="shared" si="6"/>
        <v>9.454117186041433</v>
      </c>
      <c r="L81" s="48">
        <f t="shared" si="6"/>
        <v>9.5718728253591561</v>
      </c>
      <c r="M81" s="48">
        <f t="shared" si="6"/>
        <v>9.2271718447350448</v>
      </c>
      <c r="N81" s="36">
        <f t="shared" si="6"/>
        <v>9.9180829615128321</v>
      </c>
      <c r="O81" s="26" t="s">
        <v>21</v>
      </c>
    </row>
    <row r="82" spans="3:15" x14ac:dyDescent="0.2">
      <c r="C82" s="37" t="s">
        <v>22</v>
      </c>
      <c r="D82" s="38"/>
      <c r="E82" s="39"/>
      <c r="F82" s="48">
        <f t="shared" si="6"/>
        <v>0.64683615720914744</v>
      </c>
      <c r="G82" s="48">
        <f t="shared" si="6"/>
        <v>0.65530693071986335</v>
      </c>
      <c r="H82" s="48">
        <f t="shared" si="6"/>
        <v>0.65477969787785661</v>
      </c>
      <c r="I82" s="48">
        <f t="shared" si="6"/>
        <v>0.80368897732273203</v>
      </c>
      <c r="J82" s="48">
        <f t="shared" si="6"/>
        <v>0.78085241864052779</v>
      </c>
      <c r="K82" s="48">
        <f t="shared" si="6"/>
        <v>0.63240972431586939</v>
      </c>
      <c r="L82" s="48">
        <f t="shared" si="6"/>
        <v>0.64181914091738435</v>
      </c>
      <c r="M82" s="48">
        <f t="shared" si="6"/>
        <v>0.66422142033061315</v>
      </c>
      <c r="N82" s="36">
        <f t="shared" si="6"/>
        <v>0.6607869800279953</v>
      </c>
      <c r="O82" s="26" t="s">
        <v>22</v>
      </c>
    </row>
    <row r="83" spans="3:15" x14ac:dyDescent="0.2">
      <c r="C83" s="37" t="s">
        <v>23</v>
      </c>
      <c r="D83" s="38"/>
      <c r="E83" s="39"/>
      <c r="F83" s="48">
        <f t="shared" si="6"/>
        <v>10.145696582269357</v>
      </c>
      <c r="G83" s="48">
        <f t="shared" si="6"/>
        <v>10.237312694544547</v>
      </c>
      <c r="H83" s="48">
        <f t="shared" si="6"/>
        <v>10.414275485313009</v>
      </c>
      <c r="I83" s="48">
        <f t="shared" si="6"/>
        <v>8.880574405608197</v>
      </c>
      <c r="J83" s="48">
        <f t="shared" si="6"/>
        <v>9.7147360974538817</v>
      </c>
      <c r="K83" s="48">
        <f t="shared" si="6"/>
        <v>8.8610588661385954</v>
      </c>
      <c r="L83" s="48">
        <f t="shared" si="6"/>
        <v>8.4699177698001673</v>
      </c>
      <c r="M83" s="48">
        <f t="shared" si="6"/>
        <v>7.0395496762300089</v>
      </c>
      <c r="N83" s="36">
        <f t="shared" si="6"/>
        <v>7.8869703727907776</v>
      </c>
      <c r="O83" s="26" t="s">
        <v>23</v>
      </c>
    </row>
    <row r="84" spans="3:15" x14ac:dyDescent="0.2">
      <c r="C84" s="37" t="s">
        <v>24</v>
      </c>
      <c r="D84" s="38"/>
      <c r="E84" s="39"/>
      <c r="F84" s="48">
        <f t="shared" si="6"/>
        <v>12.442990184991414</v>
      </c>
      <c r="G84" s="48">
        <f t="shared" si="6"/>
        <v>12.175958831701461</v>
      </c>
      <c r="H84" s="48">
        <f t="shared" si="6"/>
        <v>11.883523414338052</v>
      </c>
      <c r="I84" s="48">
        <f t="shared" si="6"/>
        <v>11.96550101850233</v>
      </c>
      <c r="J84" s="48">
        <f t="shared" si="6"/>
        <v>11.379954560327853</v>
      </c>
      <c r="K84" s="48">
        <f t="shared" si="6"/>
        <v>11.322220382378223</v>
      </c>
      <c r="L84" s="48">
        <f t="shared" si="6"/>
        <v>11.590367056353536</v>
      </c>
      <c r="M84" s="48">
        <f t="shared" si="6"/>
        <v>10.68527960341161</v>
      </c>
      <c r="N84" s="36">
        <f t="shared" si="6"/>
        <v>11.163667766472152</v>
      </c>
      <c r="O84" s="26" t="s">
        <v>24</v>
      </c>
    </row>
    <row r="85" spans="3:15" x14ac:dyDescent="0.2">
      <c r="C85" s="37" t="s">
        <v>25</v>
      </c>
      <c r="D85" s="38"/>
      <c r="E85" s="39"/>
      <c r="F85" s="48">
        <f t="shared" si="6"/>
        <v>2.8675781609223971</v>
      </c>
      <c r="G85" s="48">
        <f t="shared" si="6"/>
        <v>2.7524012231262014</v>
      </c>
      <c r="H85" s="48">
        <f t="shared" si="6"/>
        <v>2.711796315803146</v>
      </c>
      <c r="I85" s="48">
        <f t="shared" si="6"/>
        <v>2.7742847443687104</v>
      </c>
      <c r="J85" s="48">
        <f t="shared" si="6"/>
        <v>2.7305188551086825</v>
      </c>
      <c r="K85" s="48">
        <f t="shared" si="6"/>
        <v>2.8389086104039443</v>
      </c>
      <c r="L85" s="48">
        <f t="shared" si="6"/>
        <v>2.9110260292587444</v>
      </c>
      <c r="M85" s="48">
        <f t="shared" si="6"/>
        <v>2.1829998069183278</v>
      </c>
      <c r="N85" s="36">
        <f t="shared" si="6"/>
        <v>2.2381525170357288</v>
      </c>
      <c r="O85" s="26" t="s">
        <v>25</v>
      </c>
    </row>
    <row r="86" spans="3:15" x14ac:dyDescent="0.2">
      <c r="C86" s="37" t="s">
        <v>26</v>
      </c>
      <c r="D86" s="38"/>
      <c r="E86" s="39"/>
      <c r="F86" s="48">
        <f t="shared" si="6"/>
        <v>3.0932769635195179</v>
      </c>
      <c r="G86" s="48">
        <f t="shared" si="6"/>
        <v>3.0401478669035495</v>
      </c>
      <c r="H86" s="48">
        <f t="shared" si="6"/>
        <v>2.9670894171633799</v>
      </c>
      <c r="I86" s="48">
        <f t="shared" si="6"/>
        <v>3.0332991118459258</v>
      </c>
      <c r="J86" s="48">
        <f t="shared" si="6"/>
        <v>2.931893485101726</v>
      </c>
      <c r="K86" s="48">
        <f t="shared" si="6"/>
        <v>2.9607396348796602</v>
      </c>
      <c r="L86" s="48">
        <f t="shared" si="6"/>
        <v>3.0521104786610591</v>
      </c>
      <c r="M86" s="48">
        <f t="shared" si="6"/>
        <v>1.5965568693751315</v>
      </c>
      <c r="N86" s="36">
        <f t="shared" si="6"/>
        <v>2.0639307717076822</v>
      </c>
      <c r="O86" s="26" t="s">
        <v>26</v>
      </c>
    </row>
    <row r="87" spans="3:15" x14ac:dyDescent="0.2">
      <c r="C87" s="37" t="s">
        <v>27</v>
      </c>
      <c r="D87" s="38"/>
      <c r="E87" s="39"/>
      <c r="F87" s="48">
        <f t="shared" si="6"/>
        <v>2.8627522619589092</v>
      </c>
      <c r="G87" s="48">
        <f t="shared" si="6"/>
        <v>2.9598703033131071</v>
      </c>
      <c r="H87" s="48">
        <f t="shared" si="6"/>
        <v>3.1018980781396297</v>
      </c>
      <c r="I87" s="48">
        <f t="shared" si="6"/>
        <v>3.3694594609587827</v>
      </c>
      <c r="J87" s="48">
        <f t="shared" si="6"/>
        <v>3.5000155615315576</v>
      </c>
      <c r="K87" s="48">
        <f t="shared" si="6"/>
        <v>3.5305598454706959</v>
      </c>
      <c r="L87" s="48">
        <f t="shared" si="6"/>
        <v>3.7893836089467934</v>
      </c>
      <c r="M87" s="48">
        <f t="shared" si="6"/>
        <v>4.194068230832892</v>
      </c>
      <c r="N87" s="36">
        <f t="shared" si="6"/>
        <v>4.2682345831036459</v>
      </c>
      <c r="O87" s="26" t="s">
        <v>27</v>
      </c>
    </row>
    <row r="88" spans="3:15" x14ac:dyDescent="0.2">
      <c r="C88" s="37" t="s">
        <v>28</v>
      </c>
      <c r="D88" s="38"/>
      <c r="E88" s="39"/>
      <c r="F88" s="48">
        <f t="shared" si="6"/>
        <v>8.6605002862400156</v>
      </c>
      <c r="G88" s="48">
        <f t="shared" si="6"/>
        <v>8.8274971821666668</v>
      </c>
      <c r="H88" s="48">
        <f t="shared" si="6"/>
        <v>8.806999147132613</v>
      </c>
      <c r="I88" s="48">
        <f t="shared" si="6"/>
        <v>8.9900748142438935</v>
      </c>
      <c r="J88" s="48">
        <f t="shared" si="6"/>
        <v>8.8244819061446176</v>
      </c>
      <c r="K88" s="48">
        <f t="shared" si="6"/>
        <v>9.1401965525135083</v>
      </c>
      <c r="L88" s="48">
        <f t="shared" si="6"/>
        <v>9.5984618177465162</v>
      </c>
      <c r="M88" s="48">
        <f t="shared" si="6"/>
        <v>10.392825685456993</v>
      </c>
      <c r="N88" s="36">
        <f t="shared" si="6"/>
        <v>9.8613090903671647</v>
      </c>
      <c r="O88" s="26" t="s">
        <v>28</v>
      </c>
    </row>
    <row r="89" spans="3:15" x14ac:dyDescent="0.2">
      <c r="C89" s="37" t="s">
        <v>29</v>
      </c>
      <c r="D89" s="38"/>
      <c r="E89" s="39"/>
      <c r="F89" s="48">
        <f t="shared" si="6"/>
        <v>22.926085454450558</v>
      </c>
      <c r="G89" s="48">
        <f t="shared" si="6"/>
        <v>22.626674921872901</v>
      </c>
      <c r="H89" s="48">
        <f t="shared" si="6"/>
        <v>22.626414448180899</v>
      </c>
      <c r="I89" s="48">
        <f t="shared" si="6"/>
        <v>23.311203597211005</v>
      </c>
      <c r="J89" s="48">
        <f t="shared" si="6"/>
        <v>22.629293195236659</v>
      </c>
      <c r="K89" s="48">
        <f t="shared" si="6"/>
        <v>23.346103023494074</v>
      </c>
      <c r="L89" s="48">
        <f t="shared" si="6"/>
        <v>24.247072744326037</v>
      </c>
      <c r="M89" s="48">
        <f t="shared" si="6"/>
        <v>24.289145603366581</v>
      </c>
      <c r="N89" s="36">
        <f t="shared" si="6"/>
        <v>24.46170649161099</v>
      </c>
      <c r="O89" s="26"/>
    </row>
    <row r="90" spans="3:15" x14ac:dyDescent="0.2">
      <c r="C90" s="45" t="s">
        <v>30</v>
      </c>
      <c r="D90" s="43"/>
      <c r="E90" s="44"/>
      <c r="F90" s="50">
        <f>SUM(F78:F89)</f>
        <v>100.00000000000001</v>
      </c>
      <c r="G90" s="50">
        <f t="shared" ref="G90:N90" si="7">SUM(G78:G89)</f>
        <v>100</v>
      </c>
      <c r="H90" s="50">
        <f t="shared" si="7"/>
        <v>100</v>
      </c>
      <c r="I90" s="50">
        <f t="shared" si="7"/>
        <v>99.999999999999986</v>
      </c>
      <c r="J90" s="50">
        <f t="shared" si="7"/>
        <v>99.999999999999986</v>
      </c>
      <c r="K90" s="50">
        <f t="shared" si="7"/>
        <v>99.999999999999972</v>
      </c>
      <c r="L90" s="50">
        <f t="shared" si="7"/>
        <v>100</v>
      </c>
      <c r="M90" s="50">
        <f t="shared" si="7"/>
        <v>100</v>
      </c>
      <c r="N90" s="50">
        <f t="shared" si="7"/>
        <v>100</v>
      </c>
      <c r="O90" s="26"/>
    </row>
  </sheetData>
  <mergeCells count="1">
    <mergeCell ref="B2:P3"/>
  </mergeCells>
  <conditionalFormatting sqref="N78:N89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{D2ED5528-0521-4688-9A50-1B967DA11C47}</x14:id>
        </ext>
      </extLst>
    </cfRule>
  </conditionalFormatting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2ED5528-0521-4688-9A50-1B967DA11C47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N78:N89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0"/>
  <sheetViews>
    <sheetView topLeftCell="A31" zoomScale="85" zoomScaleNormal="85" workbookViewId="0">
      <selection activeCell="O78" sqref="O78"/>
    </sheetView>
  </sheetViews>
  <sheetFormatPr baseColWidth="10" defaultColWidth="0" defaultRowHeight="12" x14ac:dyDescent="0.2"/>
  <cols>
    <col min="1" max="1" width="11.7109375" style="23" customWidth="1"/>
    <col min="2" max="6" width="11.28515625" style="23" customWidth="1"/>
    <col min="7" max="7" width="14.140625" style="23" customWidth="1"/>
    <col min="8" max="8" width="11.5703125" style="23" bestFit="1" customWidth="1"/>
    <col min="9" max="9" width="14.140625" style="23" customWidth="1"/>
    <col min="10" max="16" width="11.28515625" style="23" customWidth="1"/>
    <col min="17" max="17" width="11.7109375" style="23" customWidth="1"/>
    <col min="18" max="20" width="0" style="23" hidden="1" customWidth="1"/>
    <col min="21" max="16384" width="11.42578125" style="23" hidden="1"/>
  </cols>
  <sheetData>
    <row r="1" spans="2:16" ht="9" customHeight="1" x14ac:dyDescent="0.25">
      <c r="C1" s="24"/>
      <c r="D1" s="24"/>
    </row>
    <row r="2" spans="2:16" x14ac:dyDescent="0.2">
      <c r="B2" s="83" t="s">
        <v>57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</row>
    <row r="3" spans="2:16" x14ac:dyDescent="0.2"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</row>
    <row r="4" spans="2:16" x14ac:dyDescent="0.2">
      <c r="B4" s="25"/>
      <c r="G4" s="25"/>
      <c r="L4" s="25"/>
      <c r="M4" s="25"/>
    </row>
    <row r="5" spans="2:16" x14ac:dyDescent="0.2">
      <c r="B5" s="25"/>
      <c r="G5" s="25"/>
      <c r="L5" s="25"/>
      <c r="M5" s="25"/>
    </row>
    <row r="7" spans="2:16" x14ac:dyDescent="0.2">
      <c r="B7" s="35" t="s">
        <v>11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8" spans="2:16" x14ac:dyDescent="0.2">
      <c r="F8" s="26" t="s">
        <v>10</v>
      </c>
      <c r="J8" s="26"/>
    </row>
    <row r="9" spans="2:16" x14ac:dyDescent="0.2">
      <c r="G9" s="26"/>
    </row>
    <row r="10" spans="2:16" x14ac:dyDescent="0.2">
      <c r="C10" s="34" t="s">
        <v>2</v>
      </c>
      <c r="D10" s="34" t="s">
        <v>3</v>
      </c>
      <c r="E10" s="34" t="s">
        <v>8</v>
      </c>
      <c r="F10" s="34" t="s">
        <v>9</v>
      </c>
      <c r="G10" s="34" t="s">
        <v>13</v>
      </c>
      <c r="H10" s="34" t="s">
        <v>14</v>
      </c>
      <c r="I10" s="34" t="s">
        <v>15</v>
      </c>
    </row>
    <row r="11" spans="2:16" x14ac:dyDescent="0.2">
      <c r="C11" s="32">
        <v>2013</v>
      </c>
      <c r="D11" s="32" t="s">
        <v>4</v>
      </c>
      <c r="E11" s="29">
        <v>41363</v>
      </c>
      <c r="F11" s="36">
        <v>120.9</v>
      </c>
      <c r="G11" s="33"/>
      <c r="H11" s="33"/>
      <c r="I11" s="33"/>
    </row>
    <row r="12" spans="2:16" x14ac:dyDescent="0.2">
      <c r="C12" s="32">
        <v>2013</v>
      </c>
      <c r="D12" s="32" t="s">
        <v>5</v>
      </c>
      <c r="E12" s="29">
        <v>41453</v>
      </c>
      <c r="F12" s="36">
        <v>123.3</v>
      </c>
      <c r="G12" s="32"/>
      <c r="H12" s="32"/>
      <c r="I12" s="32"/>
    </row>
    <row r="13" spans="2:16" x14ac:dyDescent="0.2">
      <c r="C13" s="32">
        <v>2013</v>
      </c>
      <c r="D13" s="32" t="s">
        <v>6</v>
      </c>
      <c r="E13" s="29">
        <v>41543</v>
      </c>
      <c r="F13" s="36">
        <v>130.69999999999999</v>
      </c>
      <c r="G13" s="32"/>
      <c r="H13" s="32"/>
      <c r="I13" s="32"/>
    </row>
    <row r="14" spans="2:16" x14ac:dyDescent="0.2">
      <c r="C14" s="32">
        <v>2013</v>
      </c>
      <c r="D14" s="32" t="s">
        <v>7</v>
      </c>
      <c r="E14" s="29">
        <v>41633</v>
      </c>
      <c r="F14" s="36">
        <v>142</v>
      </c>
      <c r="G14" s="32"/>
      <c r="H14" s="36">
        <f>+SUM(F11:F14)</f>
        <v>516.9</v>
      </c>
      <c r="I14" s="32"/>
    </row>
    <row r="15" spans="2:16" x14ac:dyDescent="0.2">
      <c r="C15" s="32">
        <v>2014</v>
      </c>
      <c r="D15" s="32" t="s">
        <v>4</v>
      </c>
      <c r="E15" s="29">
        <v>41723</v>
      </c>
      <c r="F15" s="36">
        <v>120.1</v>
      </c>
      <c r="G15" s="53">
        <f>+F15/F11-1</f>
        <v>-6.6170388751034537E-3</v>
      </c>
      <c r="H15" s="36">
        <f t="shared" ref="H15:H50" si="0">+SUM(F12:F15)</f>
        <v>516.1</v>
      </c>
      <c r="I15" s="32"/>
    </row>
    <row r="16" spans="2:16" x14ac:dyDescent="0.2">
      <c r="C16" s="32">
        <v>2014</v>
      </c>
      <c r="D16" s="32" t="s">
        <v>5</v>
      </c>
      <c r="E16" s="29">
        <v>41813</v>
      </c>
      <c r="F16" s="36">
        <v>124.8</v>
      </c>
      <c r="G16" s="53">
        <f t="shared" ref="G16:G43" si="1">+F16/F12-1</f>
        <v>1.2165450121654597E-2</v>
      </c>
      <c r="H16" s="36">
        <f t="shared" si="0"/>
        <v>517.59999999999991</v>
      </c>
      <c r="I16" s="32"/>
    </row>
    <row r="17" spans="3:9" x14ac:dyDescent="0.2">
      <c r="C17" s="32">
        <v>2014</v>
      </c>
      <c r="D17" s="32" t="s">
        <v>6</v>
      </c>
      <c r="E17" s="29">
        <v>41903</v>
      </c>
      <c r="F17" s="36">
        <v>131.4</v>
      </c>
      <c r="G17" s="53">
        <f t="shared" si="1"/>
        <v>5.355776587605332E-3</v>
      </c>
      <c r="H17" s="36">
        <f t="shared" si="0"/>
        <v>518.30000000000007</v>
      </c>
      <c r="I17" s="32"/>
    </row>
    <row r="18" spans="3:9" x14ac:dyDescent="0.2">
      <c r="C18" s="32">
        <v>2014</v>
      </c>
      <c r="D18" s="32" t="s">
        <v>7</v>
      </c>
      <c r="E18" s="29">
        <v>41993</v>
      </c>
      <c r="F18" s="36">
        <v>141.9</v>
      </c>
      <c r="G18" s="53">
        <f t="shared" si="1"/>
        <v>-7.0422535211267512E-4</v>
      </c>
      <c r="H18" s="36">
        <f t="shared" si="0"/>
        <v>518.19999999999993</v>
      </c>
      <c r="I18" s="54">
        <f>+H18/H14-1</f>
        <v>2.5149932288643928E-3</v>
      </c>
    </row>
    <row r="19" spans="3:9" x14ac:dyDescent="0.2">
      <c r="C19" s="32">
        <v>2015</v>
      </c>
      <c r="D19" s="32" t="s">
        <v>4</v>
      </c>
      <c r="E19" s="29">
        <v>42083</v>
      </c>
      <c r="F19" s="36">
        <v>124.2</v>
      </c>
      <c r="G19" s="53">
        <f t="shared" si="1"/>
        <v>3.4138218151540389E-2</v>
      </c>
      <c r="H19" s="36">
        <f t="shared" si="0"/>
        <v>522.30000000000007</v>
      </c>
      <c r="I19" s="54">
        <f t="shared" ref="I19:I50" si="2">+H19/H15-1</f>
        <v>1.2013175741135473E-2</v>
      </c>
    </row>
    <row r="20" spans="3:9" x14ac:dyDescent="0.2">
      <c r="C20" s="32">
        <v>2015</v>
      </c>
      <c r="D20" s="32" t="s">
        <v>5</v>
      </c>
      <c r="E20" s="29">
        <v>42173</v>
      </c>
      <c r="F20" s="36">
        <v>134.1</v>
      </c>
      <c r="G20" s="53">
        <f t="shared" si="1"/>
        <v>7.4519230769230838E-2</v>
      </c>
      <c r="H20" s="36">
        <f t="shared" si="0"/>
        <v>531.6</v>
      </c>
      <c r="I20" s="54">
        <f t="shared" si="2"/>
        <v>2.704791344667723E-2</v>
      </c>
    </row>
    <row r="21" spans="3:9" x14ac:dyDescent="0.2">
      <c r="C21" s="32">
        <v>2015</v>
      </c>
      <c r="D21" s="32" t="s">
        <v>6</v>
      </c>
      <c r="E21" s="29">
        <v>42263</v>
      </c>
      <c r="F21" s="36">
        <v>140</v>
      </c>
      <c r="G21" s="53">
        <f t="shared" si="1"/>
        <v>6.5449010654490047E-2</v>
      </c>
      <c r="H21" s="36">
        <f t="shared" si="0"/>
        <v>540.20000000000005</v>
      </c>
      <c r="I21" s="54">
        <f t="shared" si="2"/>
        <v>4.2253521126760507E-2</v>
      </c>
    </row>
    <row r="22" spans="3:9" x14ac:dyDescent="0.2">
      <c r="C22" s="32">
        <v>2015</v>
      </c>
      <c r="D22" s="32" t="s">
        <v>7</v>
      </c>
      <c r="E22" s="29">
        <v>42353</v>
      </c>
      <c r="F22" s="36">
        <v>146.9</v>
      </c>
      <c r="G22" s="53">
        <f t="shared" si="1"/>
        <v>3.5236081747709758E-2</v>
      </c>
      <c r="H22" s="36">
        <f t="shared" si="0"/>
        <v>545.20000000000005</v>
      </c>
      <c r="I22" s="54">
        <f t="shared" si="2"/>
        <v>5.2103434967194273E-2</v>
      </c>
    </row>
    <row r="23" spans="3:9" x14ac:dyDescent="0.2">
      <c r="C23" s="32">
        <v>2016</v>
      </c>
      <c r="D23" s="32" t="s">
        <v>4</v>
      </c>
      <c r="E23" s="29">
        <v>42443</v>
      </c>
      <c r="F23" s="36">
        <v>124.4</v>
      </c>
      <c r="G23" s="53">
        <f t="shared" si="1"/>
        <v>1.6103059581320522E-3</v>
      </c>
      <c r="H23" s="36">
        <f t="shared" si="0"/>
        <v>545.4</v>
      </c>
      <c r="I23" s="54">
        <f t="shared" si="2"/>
        <v>4.4227455485353007E-2</v>
      </c>
    </row>
    <row r="24" spans="3:9" x14ac:dyDescent="0.2">
      <c r="C24" s="32">
        <v>2016</v>
      </c>
      <c r="D24" s="32" t="s">
        <v>5</v>
      </c>
      <c r="E24" s="29">
        <v>42533</v>
      </c>
      <c r="F24" s="36">
        <v>135.30000000000001</v>
      </c>
      <c r="G24" s="53">
        <f t="shared" si="1"/>
        <v>8.9485458612976743E-3</v>
      </c>
      <c r="H24" s="36">
        <f t="shared" si="0"/>
        <v>546.59999999999991</v>
      </c>
      <c r="I24" s="54">
        <f t="shared" si="2"/>
        <v>2.8216704288938743E-2</v>
      </c>
    </row>
    <row r="25" spans="3:9" x14ac:dyDescent="0.2">
      <c r="C25" s="32">
        <v>2016</v>
      </c>
      <c r="D25" s="32" t="s">
        <v>6</v>
      </c>
      <c r="E25" s="29">
        <v>42623</v>
      </c>
      <c r="F25" s="36">
        <v>139.4</v>
      </c>
      <c r="G25" s="53">
        <f t="shared" si="1"/>
        <v>-4.2857142857142261E-3</v>
      </c>
      <c r="H25" s="36">
        <f t="shared" si="0"/>
        <v>546</v>
      </c>
      <c r="I25" s="54">
        <f t="shared" si="2"/>
        <v>1.0736764161421553E-2</v>
      </c>
    </row>
    <row r="26" spans="3:9" x14ac:dyDescent="0.2">
      <c r="C26" s="32">
        <v>2016</v>
      </c>
      <c r="D26" s="32" t="s">
        <v>7</v>
      </c>
      <c r="E26" s="29">
        <v>42713</v>
      </c>
      <c r="F26" s="36">
        <v>147.80000000000001</v>
      </c>
      <c r="G26" s="53">
        <f t="shared" si="1"/>
        <v>6.1266167460858334E-3</v>
      </c>
      <c r="H26" s="36">
        <f t="shared" si="0"/>
        <v>546.90000000000009</v>
      </c>
      <c r="I26" s="54">
        <f t="shared" si="2"/>
        <v>3.118121790168793E-3</v>
      </c>
    </row>
    <row r="27" spans="3:9" x14ac:dyDescent="0.2">
      <c r="C27" s="32">
        <v>2017</v>
      </c>
      <c r="D27" s="32" t="s">
        <v>4</v>
      </c>
      <c r="E27" s="29">
        <v>42803</v>
      </c>
      <c r="F27" s="36">
        <v>129.5</v>
      </c>
      <c r="G27" s="53">
        <f t="shared" si="1"/>
        <v>4.0996784565916267E-2</v>
      </c>
      <c r="H27" s="36">
        <f t="shared" si="0"/>
        <v>552</v>
      </c>
      <c r="I27" s="54">
        <f t="shared" si="2"/>
        <v>1.2101210121012063E-2</v>
      </c>
    </row>
    <row r="28" spans="3:9" x14ac:dyDescent="0.2">
      <c r="C28" s="32">
        <v>2017</v>
      </c>
      <c r="D28" s="32" t="s">
        <v>5</v>
      </c>
      <c r="E28" s="29">
        <v>42893</v>
      </c>
      <c r="F28" s="36">
        <v>136.19999999999999</v>
      </c>
      <c r="G28" s="53">
        <f t="shared" si="1"/>
        <v>6.6518847006649118E-3</v>
      </c>
      <c r="H28" s="36">
        <f t="shared" si="0"/>
        <v>552.90000000000009</v>
      </c>
      <c r="I28" s="54">
        <f t="shared" si="2"/>
        <v>1.152579582876001E-2</v>
      </c>
    </row>
    <row r="29" spans="3:9" x14ac:dyDescent="0.2">
      <c r="C29" s="32">
        <v>2017</v>
      </c>
      <c r="D29" s="32" t="s">
        <v>6</v>
      </c>
      <c r="E29" s="29">
        <v>42983</v>
      </c>
      <c r="F29" s="36">
        <v>146.1</v>
      </c>
      <c r="G29" s="53">
        <f t="shared" si="1"/>
        <v>4.8063127690100238E-2</v>
      </c>
      <c r="H29" s="36">
        <f t="shared" si="0"/>
        <v>559.6</v>
      </c>
      <c r="I29" s="54">
        <f t="shared" si="2"/>
        <v>2.4908424908425042E-2</v>
      </c>
    </row>
    <row r="30" spans="3:9" x14ac:dyDescent="0.2">
      <c r="C30" s="32">
        <v>2017</v>
      </c>
      <c r="D30" s="32" t="s">
        <v>7</v>
      </c>
      <c r="E30" s="29">
        <v>43073</v>
      </c>
      <c r="F30" s="36">
        <v>151.9</v>
      </c>
      <c r="G30" s="53">
        <f t="shared" si="1"/>
        <v>2.7740189445196073E-2</v>
      </c>
      <c r="H30" s="36">
        <f t="shared" si="0"/>
        <v>563.69999999999993</v>
      </c>
      <c r="I30" s="54">
        <f t="shared" si="2"/>
        <v>3.071859572133806E-2</v>
      </c>
    </row>
    <row r="31" spans="3:9" x14ac:dyDescent="0.2">
      <c r="C31" s="32">
        <v>2018</v>
      </c>
      <c r="D31" s="32" t="s">
        <v>4</v>
      </c>
      <c r="E31" s="29">
        <v>43189</v>
      </c>
      <c r="F31" s="36">
        <v>129.80000000000001</v>
      </c>
      <c r="G31" s="53">
        <f t="shared" si="1"/>
        <v>2.3166023166023564E-3</v>
      </c>
      <c r="H31" s="36">
        <f t="shared" si="0"/>
        <v>564</v>
      </c>
      <c r="I31" s="54">
        <f t="shared" si="2"/>
        <v>2.1739130434782705E-2</v>
      </c>
    </row>
    <row r="32" spans="3:9" x14ac:dyDescent="0.2">
      <c r="C32" s="32">
        <v>2018</v>
      </c>
      <c r="D32" s="32" t="s">
        <v>5</v>
      </c>
      <c r="E32" s="29">
        <v>43279</v>
      </c>
      <c r="F32" s="36">
        <v>141.80000000000001</v>
      </c>
      <c r="G32" s="53">
        <f t="shared" si="1"/>
        <v>4.1116005873715222E-2</v>
      </c>
      <c r="H32" s="36">
        <f t="shared" si="0"/>
        <v>569.6</v>
      </c>
      <c r="I32" s="54">
        <f t="shared" si="2"/>
        <v>3.0204376921685538E-2</v>
      </c>
    </row>
    <row r="33" spans="3:9" x14ac:dyDescent="0.2">
      <c r="C33" s="32">
        <v>2018</v>
      </c>
      <c r="D33" s="32" t="s">
        <v>6</v>
      </c>
      <c r="E33" s="29">
        <v>43369</v>
      </c>
      <c r="F33" s="36">
        <v>152.4</v>
      </c>
      <c r="G33" s="53">
        <f t="shared" si="1"/>
        <v>4.3121149897330735E-2</v>
      </c>
      <c r="H33" s="36">
        <f t="shared" si="0"/>
        <v>575.90000000000009</v>
      </c>
      <c r="I33" s="54">
        <f t="shared" si="2"/>
        <v>2.9127948534667825E-2</v>
      </c>
    </row>
    <row r="34" spans="3:9" x14ac:dyDescent="0.2">
      <c r="C34" s="32">
        <v>2018</v>
      </c>
      <c r="D34" s="32" t="s">
        <v>7</v>
      </c>
      <c r="E34" s="29">
        <v>43459</v>
      </c>
      <c r="F34" s="36">
        <v>157.5</v>
      </c>
      <c r="G34" s="53">
        <f t="shared" si="1"/>
        <v>3.6866359447004671E-2</v>
      </c>
      <c r="H34" s="36">
        <f t="shared" si="0"/>
        <v>581.5</v>
      </c>
      <c r="I34" s="54">
        <f t="shared" si="2"/>
        <v>3.1577080007096026E-2</v>
      </c>
    </row>
    <row r="35" spans="3:9" x14ac:dyDescent="0.2">
      <c r="C35" s="32">
        <v>2019</v>
      </c>
      <c r="D35" s="32" t="s">
        <v>4</v>
      </c>
      <c r="E35" s="29">
        <v>43549</v>
      </c>
      <c r="F35" s="36">
        <v>135.6</v>
      </c>
      <c r="G35" s="53">
        <f t="shared" si="1"/>
        <v>4.4684129429892083E-2</v>
      </c>
      <c r="H35" s="36">
        <f t="shared" si="0"/>
        <v>587.30000000000007</v>
      </c>
      <c r="I35" s="54">
        <f t="shared" si="2"/>
        <v>4.1312056737588865E-2</v>
      </c>
    </row>
    <row r="36" spans="3:9" x14ac:dyDescent="0.2">
      <c r="C36" s="32">
        <v>2019</v>
      </c>
      <c r="D36" s="32" t="s">
        <v>5</v>
      </c>
      <c r="E36" s="29">
        <v>43639</v>
      </c>
      <c r="F36" s="36">
        <v>149</v>
      </c>
      <c r="G36" s="53">
        <f t="shared" si="1"/>
        <v>5.0775740479548581E-2</v>
      </c>
      <c r="H36" s="36">
        <f t="shared" si="0"/>
        <v>594.5</v>
      </c>
      <c r="I36" s="54">
        <f t="shared" si="2"/>
        <v>4.3714887640449396E-2</v>
      </c>
    </row>
    <row r="37" spans="3:9" x14ac:dyDescent="0.2">
      <c r="C37" s="32">
        <v>2019</v>
      </c>
      <c r="D37" s="32" t="s">
        <v>6</v>
      </c>
      <c r="E37" s="29">
        <v>43729</v>
      </c>
      <c r="F37" s="36">
        <v>158.4</v>
      </c>
      <c r="G37" s="53">
        <f t="shared" si="1"/>
        <v>3.937007874015741E-2</v>
      </c>
      <c r="H37" s="36">
        <f t="shared" si="0"/>
        <v>600.5</v>
      </c>
      <c r="I37" s="54">
        <f t="shared" si="2"/>
        <v>4.2715749262024483E-2</v>
      </c>
    </row>
    <row r="38" spans="3:9" x14ac:dyDescent="0.2">
      <c r="C38" s="32">
        <v>2019</v>
      </c>
      <c r="D38" s="32" t="s">
        <v>7</v>
      </c>
      <c r="E38" s="29">
        <v>43819</v>
      </c>
      <c r="F38" s="36">
        <v>162.6</v>
      </c>
      <c r="G38" s="53">
        <f t="shared" si="1"/>
        <v>3.2380952380952399E-2</v>
      </c>
      <c r="H38" s="36">
        <f t="shared" si="0"/>
        <v>605.6</v>
      </c>
      <c r="I38" s="54">
        <f t="shared" si="2"/>
        <v>4.1444539982803175E-2</v>
      </c>
    </row>
    <row r="39" spans="3:9" x14ac:dyDescent="0.2">
      <c r="C39" s="32">
        <v>2020</v>
      </c>
      <c r="D39" s="32" t="s">
        <v>4</v>
      </c>
      <c r="E39" s="29">
        <v>43909</v>
      </c>
      <c r="F39" s="36">
        <v>130</v>
      </c>
      <c r="G39" s="53">
        <f t="shared" si="1"/>
        <v>-4.1297935103244754E-2</v>
      </c>
      <c r="H39" s="36">
        <f t="shared" si="0"/>
        <v>600</v>
      </c>
      <c r="I39" s="54">
        <f t="shared" si="2"/>
        <v>2.1624382768602013E-2</v>
      </c>
    </row>
    <row r="40" spans="3:9" x14ac:dyDescent="0.2">
      <c r="C40" s="32">
        <v>2020</v>
      </c>
      <c r="D40" s="32" t="s">
        <v>5</v>
      </c>
      <c r="E40" s="29">
        <v>43999</v>
      </c>
      <c r="F40" s="36">
        <v>107.6</v>
      </c>
      <c r="G40" s="53">
        <f t="shared" si="1"/>
        <v>-0.27785234899328859</v>
      </c>
      <c r="H40" s="36">
        <f t="shared" si="0"/>
        <v>558.6</v>
      </c>
      <c r="I40" s="54">
        <f t="shared" si="2"/>
        <v>-6.0386879730866205E-2</v>
      </c>
    </row>
    <row r="41" spans="3:9" x14ac:dyDescent="0.2">
      <c r="C41" s="32">
        <v>2020</v>
      </c>
      <c r="D41" s="32" t="s">
        <v>6</v>
      </c>
      <c r="E41" s="29">
        <v>44089</v>
      </c>
      <c r="F41" s="36">
        <v>138.6</v>
      </c>
      <c r="G41" s="53">
        <f t="shared" si="1"/>
        <v>-0.12500000000000011</v>
      </c>
      <c r="H41" s="36">
        <f t="shared" si="0"/>
        <v>538.80000000000007</v>
      </c>
      <c r="I41" s="54">
        <f t="shared" si="2"/>
        <v>-0.10274771024146534</v>
      </c>
    </row>
    <row r="42" spans="3:9" x14ac:dyDescent="0.2">
      <c r="C42" s="32">
        <v>2020</v>
      </c>
      <c r="D42" s="32" t="s">
        <v>7</v>
      </c>
      <c r="E42" s="29">
        <v>44179</v>
      </c>
      <c r="F42" s="36">
        <v>150.5</v>
      </c>
      <c r="G42" s="53">
        <f t="shared" si="1"/>
        <v>-7.4415744157441566E-2</v>
      </c>
      <c r="H42" s="36">
        <f t="shared" si="0"/>
        <v>526.70000000000005</v>
      </c>
      <c r="I42" s="54">
        <f t="shared" si="2"/>
        <v>-0.13028401585204752</v>
      </c>
    </row>
    <row r="43" spans="3:9" x14ac:dyDescent="0.2">
      <c r="C43" s="32">
        <v>2021</v>
      </c>
      <c r="D43" s="32" t="s">
        <v>4</v>
      </c>
      <c r="E43" s="29">
        <v>44269</v>
      </c>
      <c r="F43" s="36">
        <v>136.1</v>
      </c>
      <c r="G43" s="53">
        <f t="shared" si="1"/>
        <v>4.6923076923076845E-2</v>
      </c>
      <c r="H43" s="36">
        <f t="shared" si="0"/>
        <v>532.79999999999995</v>
      </c>
      <c r="I43" s="54">
        <f t="shared" si="2"/>
        <v>-0.1120000000000001</v>
      </c>
    </row>
    <row r="44" spans="3:9" x14ac:dyDescent="0.2">
      <c r="C44" s="32">
        <v>2021</v>
      </c>
      <c r="D44" s="32" t="s">
        <v>5</v>
      </c>
      <c r="E44" s="29">
        <v>44359</v>
      </c>
      <c r="F44" s="36">
        <v>149.69999999999999</v>
      </c>
      <c r="G44" s="53">
        <f>+F44/F40-1</f>
        <v>0.39126394052044611</v>
      </c>
      <c r="H44" s="36">
        <f t="shared" si="0"/>
        <v>574.90000000000009</v>
      </c>
      <c r="I44" s="54">
        <f t="shared" si="2"/>
        <v>2.9180093089867576E-2</v>
      </c>
    </row>
    <row r="45" spans="3:9" x14ac:dyDescent="0.2">
      <c r="C45" s="32">
        <v>2021</v>
      </c>
      <c r="D45" s="32" t="s">
        <v>6</v>
      </c>
      <c r="E45" s="29">
        <v>44449</v>
      </c>
      <c r="F45" s="36">
        <v>157.4</v>
      </c>
      <c r="G45" s="53">
        <f>+F45/F41-1</f>
        <v>0.13564213564213579</v>
      </c>
      <c r="H45" s="36">
        <f t="shared" si="0"/>
        <v>593.70000000000005</v>
      </c>
      <c r="I45" s="54">
        <f t="shared" si="2"/>
        <v>0.10189309576837413</v>
      </c>
    </row>
    <row r="46" spans="3:9" x14ac:dyDescent="0.2">
      <c r="C46" s="32">
        <v>2021</v>
      </c>
      <c r="D46" s="32" t="s">
        <v>7</v>
      </c>
      <c r="E46" s="29">
        <v>44539</v>
      </c>
      <c r="F46" s="36">
        <v>156.30000000000001</v>
      </c>
      <c r="G46" s="53">
        <f t="shared" ref="G46:G49" si="3">+F46/F42-1</f>
        <v>3.853820598006652E-2</v>
      </c>
      <c r="H46" s="36">
        <f t="shared" si="0"/>
        <v>599.5</v>
      </c>
      <c r="I46" s="54">
        <f t="shared" si="2"/>
        <v>0.13821910005695837</v>
      </c>
    </row>
    <row r="47" spans="3:9" x14ac:dyDescent="0.2">
      <c r="C47" s="32">
        <v>2022</v>
      </c>
      <c r="D47" s="32" t="s">
        <v>4</v>
      </c>
      <c r="E47" s="29">
        <v>44629</v>
      </c>
      <c r="F47" s="36">
        <v>145.1</v>
      </c>
      <c r="G47" s="53">
        <f t="shared" si="3"/>
        <v>6.6127847171197685E-2</v>
      </c>
      <c r="H47" s="36">
        <f t="shared" si="0"/>
        <v>608.5</v>
      </c>
      <c r="I47" s="54">
        <f t="shared" si="2"/>
        <v>0.14207957957957973</v>
      </c>
    </row>
    <row r="48" spans="3:9" x14ac:dyDescent="0.2">
      <c r="C48" s="32">
        <v>2022</v>
      </c>
      <c r="D48" s="32" t="s">
        <v>5</v>
      </c>
      <c r="E48" s="29">
        <v>44719</v>
      </c>
      <c r="F48" s="36">
        <v>156.1</v>
      </c>
      <c r="G48" s="53">
        <f t="shared" si="3"/>
        <v>4.2752171008684003E-2</v>
      </c>
      <c r="H48" s="36">
        <f t="shared" si="0"/>
        <v>614.90000000000009</v>
      </c>
      <c r="I48" s="54">
        <f t="shared" si="2"/>
        <v>6.9577317794399018E-2</v>
      </c>
    </row>
    <row r="49" spans="2:16" x14ac:dyDescent="0.2">
      <c r="C49" s="32">
        <v>2022</v>
      </c>
      <c r="D49" s="32" t="s">
        <v>6</v>
      </c>
      <c r="E49" s="29">
        <v>44809</v>
      </c>
      <c r="F49" s="36">
        <v>158.80000000000001</v>
      </c>
      <c r="G49" s="53">
        <f t="shared" si="3"/>
        <v>8.8945362134689177E-3</v>
      </c>
      <c r="H49" s="36">
        <f t="shared" si="0"/>
        <v>616.29999999999995</v>
      </c>
      <c r="I49" s="54">
        <f t="shared" si="2"/>
        <v>3.8066363483240551E-2</v>
      </c>
    </row>
    <row r="50" spans="2:16" ht="14.25" x14ac:dyDescent="0.2">
      <c r="C50" s="32" t="s">
        <v>38</v>
      </c>
      <c r="D50" s="32" t="s">
        <v>7</v>
      </c>
      <c r="E50" s="29">
        <v>44899</v>
      </c>
      <c r="F50" s="56">
        <v>157.73085021972656</v>
      </c>
      <c r="G50" s="53">
        <f>+F50/F42-1</f>
        <v>4.8045516410143208E-2</v>
      </c>
      <c r="H50" s="36">
        <f t="shared" si="0"/>
        <v>617.73085021972656</v>
      </c>
      <c r="I50" s="55">
        <f t="shared" si="2"/>
        <v>3.0410092109635745E-2</v>
      </c>
    </row>
    <row r="51" spans="2:16" x14ac:dyDescent="0.2">
      <c r="C51" s="26" t="s">
        <v>40</v>
      </c>
    </row>
    <row r="52" spans="2:16" x14ac:dyDescent="0.2">
      <c r="C52" s="26" t="s">
        <v>16</v>
      </c>
    </row>
    <row r="53" spans="2:16" x14ac:dyDescent="0.2">
      <c r="C53" s="26" t="s">
        <v>12</v>
      </c>
    </row>
    <row r="56" spans="2:16" x14ac:dyDescent="0.2">
      <c r="B56" s="51" t="s">
        <v>31</v>
      </c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</row>
    <row r="58" spans="2:16" x14ac:dyDescent="0.2">
      <c r="C58" s="46" t="s">
        <v>17</v>
      </c>
      <c r="D58" s="40"/>
      <c r="E58" s="41"/>
      <c r="F58" s="47">
        <v>2013</v>
      </c>
      <c r="G58" s="47">
        <v>2014</v>
      </c>
      <c r="H58" s="47">
        <v>2015</v>
      </c>
      <c r="I58" s="47">
        <v>2016</v>
      </c>
      <c r="J58" s="47">
        <v>2017</v>
      </c>
      <c r="K58" s="47">
        <v>2018</v>
      </c>
      <c r="L58" s="47">
        <v>2019</v>
      </c>
      <c r="M58" s="47">
        <v>2020</v>
      </c>
      <c r="N58" s="47">
        <v>2021</v>
      </c>
    </row>
    <row r="59" spans="2:16" x14ac:dyDescent="0.2">
      <c r="C59" s="37" t="s">
        <v>18</v>
      </c>
      <c r="D59" s="38"/>
      <c r="E59" s="39"/>
      <c r="F59" s="42">
        <v>335040</v>
      </c>
      <c r="G59" s="42">
        <v>359029</v>
      </c>
      <c r="H59" s="42">
        <v>389138</v>
      </c>
      <c r="I59" s="42">
        <v>363726</v>
      </c>
      <c r="J59" s="42">
        <v>421041</v>
      </c>
      <c r="K59" s="42">
        <v>449947</v>
      </c>
      <c r="L59" s="42">
        <v>486653</v>
      </c>
      <c r="M59" s="42">
        <v>473883</v>
      </c>
      <c r="N59" s="42">
        <v>536992</v>
      </c>
    </row>
    <row r="60" spans="2:16" x14ac:dyDescent="0.2">
      <c r="C60" s="37" t="s">
        <v>19</v>
      </c>
      <c r="D60" s="38"/>
      <c r="E60" s="39"/>
      <c r="F60" s="42">
        <v>18199</v>
      </c>
      <c r="G60" s="42">
        <v>19621</v>
      </c>
      <c r="H60" s="42">
        <v>23761</v>
      </c>
      <c r="I60" s="42">
        <v>16982</v>
      </c>
      <c r="J60" s="42">
        <v>24647</v>
      </c>
      <c r="K60" s="42">
        <v>24277</v>
      </c>
      <c r="L60" s="42">
        <v>32945</v>
      </c>
      <c r="M60" s="42">
        <v>39215</v>
      </c>
      <c r="N60" s="42">
        <v>51397</v>
      </c>
    </row>
    <row r="61" spans="2:16" x14ac:dyDescent="0.2">
      <c r="C61" s="37" t="s">
        <v>20</v>
      </c>
      <c r="D61" s="38"/>
      <c r="E61" s="39"/>
      <c r="F61" s="42">
        <v>353592</v>
      </c>
      <c r="G61" s="42">
        <v>240351</v>
      </c>
      <c r="H61" s="42">
        <v>342484</v>
      </c>
      <c r="I61" s="42">
        <v>251895</v>
      </c>
      <c r="J61" s="42">
        <v>253330</v>
      </c>
      <c r="K61" s="42">
        <v>261501</v>
      </c>
      <c r="L61" s="42">
        <v>259748</v>
      </c>
      <c r="M61" s="42">
        <v>169025</v>
      </c>
      <c r="N61" s="42">
        <v>147636</v>
      </c>
    </row>
    <row r="62" spans="2:16" x14ac:dyDescent="0.2">
      <c r="C62" s="37" t="s">
        <v>21</v>
      </c>
      <c r="D62" s="38"/>
      <c r="E62" s="39"/>
      <c r="F62" s="42">
        <v>674204</v>
      </c>
      <c r="G62" s="42">
        <v>668886</v>
      </c>
      <c r="H62" s="42">
        <v>650454</v>
      </c>
      <c r="I62" s="42">
        <v>637661</v>
      </c>
      <c r="J62" s="42">
        <v>629383</v>
      </c>
      <c r="K62" s="42">
        <v>629368</v>
      </c>
      <c r="L62" s="42">
        <v>633338</v>
      </c>
      <c r="M62" s="42">
        <v>512007</v>
      </c>
      <c r="N62" s="42">
        <v>628430</v>
      </c>
    </row>
    <row r="63" spans="2:16" x14ac:dyDescent="0.2">
      <c r="C63" s="37" t="s">
        <v>22</v>
      </c>
      <c r="D63" s="38"/>
      <c r="E63" s="39"/>
      <c r="F63" s="42">
        <v>57066</v>
      </c>
      <c r="G63" s="42">
        <v>57943</v>
      </c>
      <c r="H63" s="42">
        <v>63875</v>
      </c>
      <c r="I63" s="42">
        <v>54901</v>
      </c>
      <c r="J63" s="42">
        <v>34062</v>
      </c>
      <c r="K63" s="42">
        <v>57624</v>
      </c>
      <c r="L63" s="42">
        <v>53919</v>
      </c>
      <c r="M63" s="42">
        <v>29134</v>
      </c>
      <c r="N63" s="42">
        <v>43782</v>
      </c>
    </row>
    <row r="64" spans="2:16" x14ac:dyDescent="0.2">
      <c r="C64" s="37" t="s">
        <v>23</v>
      </c>
      <c r="D64" s="38"/>
      <c r="E64" s="39"/>
      <c r="F64" s="42">
        <v>283152</v>
      </c>
      <c r="G64" s="42">
        <v>299832</v>
      </c>
      <c r="H64" s="42">
        <v>280858</v>
      </c>
      <c r="I64" s="42">
        <v>347075</v>
      </c>
      <c r="J64" s="42">
        <v>363019</v>
      </c>
      <c r="K64" s="42">
        <v>330246</v>
      </c>
      <c r="L64" s="42">
        <v>370791</v>
      </c>
      <c r="M64" s="42">
        <v>290372</v>
      </c>
      <c r="N64" s="42">
        <v>343145</v>
      </c>
    </row>
    <row r="65" spans="2:15" x14ac:dyDescent="0.2">
      <c r="C65" s="37" t="s">
        <v>24</v>
      </c>
      <c r="D65" s="38"/>
      <c r="E65" s="39"/>
      <c r="F65" s="42">
        <v>697215</v>
      </c>
      <c r="G65" s="42">
        <v>702063</v>
      </c>
      <c r="H65" s="42">
        <v>715498</v>
      </c>
      <c r="I65" s="42">
        <v>731239</v>
      </c>
      <c r="J65" s="42">
        <v>737667</v>
      </c>
      <c r="K65" s="42">
        <v>755201</v>
      </c>
      <c r="L65" s="42">
        <v>773595</v>
      </c>
      <c r="M65" s="42">
        <v>667444</v>
      </c>
      <c r="N65" s="42">
        <v>803459</v>
      </c>
    </row>
    <row r="66" spans="2:15" x14ac:dyDescent="0.2">
      <c r="C66" s="37" t="s">
        <v>25</v>
      </c>
      <c r="D66" s="38"/>
      <c r="E66" s="39"/>
      <c r="F66" s="42">
        <v>165205</v>
      </c>
      <c r="G66" s="42">
        <v>169257</v>
      </c>
      <c r="H66" s="42">
        <v>176888</v>
      </c>
      <c r="I66" s="42">
        <v>182340</v>
      </c>
      <c r="J66" s="42">
        <v>187472</v>
      </c>
      <c r="K66" s="42">
        <v>200496</v>
      </c>
      <c r="L66" s="42">
        <v>207700</v>
      </c>
      <c r="M66" s="42">
        <v>131999</v>
      </c>
      <c r="N66" s="42">
        <v>155801</v>
      </c>
    </row>
    <row r="67" spans="2:15" x14ac:dyDescent="0.2">
      <c r="C67" s="37" t="s">
        <v>26</v>
      </c>
      <c r="D67" s="38"/>
      <c r="E67" s="39"/>
      <c r="F67" s="42">
        <v>149546</v>
      </c>
      <c r="G67" s="42">
        <v>155585</v>
      </c>
      <c r="H67" s="42">
        <v>160332</v>
      </c>
      <c r="I67" s="42">
        <v>162673</v>
      </c>
      <c r="J67" s="42">
        <v>166041</v>
      </c>
      <c r="K67" s="42">
        <v>171372</v>
      </c>
      <c r="L67" s="42">
        <v>178224</v>
      </c>
      <c r="M67" s="42">
        <v>91161</v>
      </c>
      <c r="N67" s="42">
        <v>130264</v>
      </c>
    </row>
    <row r="68" spans="2:15" x14ac:dyDescent="0.2">
      <c r="C68" s="37" t="s">
        <v>27</v>
      </c>
      <c r="D68" s="38"/>
      <c r="E68" s="39"/>
      <c r="F68" s="42">
        <v>137382</v>
      </c>
      <c r="G68" s="42">
        <v>147988</v>
      </c>
      <c r="H68" s="42">
        <v>164193</v>
      </c>
      <c r="I68" s="42">
        <v>183773</v>
      </c>
      <c r="J68" s="42">
        <v>201723</v>
      </c>
      <c r="K68" s="42">
        <v>214407</v>
      </c>
      <c r="L68" s="42">
        <v>229981</v>
      </c>
      <c r="M68" s="42">
        <v>243940</v>
      </c>
      <c r="N68" s="42">
        <v>267763</v>
      </c>
    </row>
    <row r="69" spans="2:15" x14ac:dyDescent="0.2">
      <c r="C69" s="37" t="s">
        <v>28</v>
      </c>
      <c r="D69" s="38"/>
      <c r="E69" s="39"/>
      <c r="F69" s="42">
        <v>283412</v>
      </c>
      <c r="G69" s="42">
        <v>298083</v>
      </c>
      <c r="H69" s="42">
        <v>310236</v>
      </c>
      <c r="I69" s="42">
        <v>320362</v>
      </c>
      <c r="J69" s="42">
        <v>334271</v>
      </c>
      <c r="K69" s="42">
        <v>350333</v>
      </c>
      <c r="L69" s="42">
        <v>361907</v>
      </c>
      <c r="M69" s="42">
        <v>375991</v>
      </c>
      <c r="N69" s="42">
        <v>387993</v>
      </c>
    </row>
    <row r="70" spans="2:15" x14ac:dyDescent="0.2">
      <c r="C70" s="37" t="s">
        <v>29</v>
      </c>
      <c r="D70" s="38"/>
      <c r="E70" s="39"/>
      <c r="F70" s="42">
        <v>793451</v>
      </c>
      <c r="G70" s="42">
        <v>839137</v>
      </c>
      <c r="H70" s="42">
        <v>885757</v>
      </c>
      <c r="I70" s="42">
        <v>924018</v>
      </c>
      <c r="J70" s="42">
        <v>952534</v>
      </c>
      <c r="K70" s="42">
        <v>996008</v>
      </c>
      <c r="L70" s="42">
        <v>1036326</v>
      </c>
      <c r="M70" s="42">
        <v>997654</v>
      </c>
      <c r="N70" s="42">
        <v>1070435</v>
      </c>
    </row>
    <row r="71" spans="2:15" x14ac:dyDescent="0.2">
      <c r="C71" s="45" t="s">
        <v>30</v>
      </c>
      <c r="D71" s="43"/>
      <c r="E71" s="44"/>
      <c r="F71" s="49">
        <v>3947464</v>
      </c>
      <c r="G71" s="49">
        <v>3957775</v>
      </c>
      <c r="H71" s="49">
        <v>4163474</v>
      </c>
      <c r="I71" s="49">
        <v>4176645</v>
      </c>
      <c r="J71" s="49">
        <v>4305190</v>
      </c>
      <c r="K71" s="49">
        <v>4440780</v>
      </c>
      <c r="L71" s="49">
        <v>4625127</v>
      </c>
      <c r="M71" s="49">
        <v>4021825</v>
      </c>
      <c r="N71" s="49">
        <v>4567097</v>
      </c>
    </row>
    <row r="72" spans="2:15" x14ac:dyDescent="0.2">
      <c r="G72" s="57">
        <f t="shared" ref="G72:L72" si="4">+G71/F71-1</f>
        <v>2.6120567533991501E-3</v>
      </c>
      <c r="H72" s="57">
        <f t="shared" si="4"/>
        <v>5.1973394141910489E-2</v>
      </c>
      <c r="I72" s="57">
        <f t="shared" si="4"/>
        <v>3.1634639726343394E-3</v>
      </c>
      <c r="J72" s="57">
        <f t="shared" si="4"/>
        <v>3.0777095012863187E-2</v>
      </c>
      <c r="K72" s="57">
        <f t="shared" si="4"/>
        <v>3.1494544956204074E-2</v>
      </c>
      <c r="L72" s="57">
        <f t="shared" si="4"/>
        <v>4.1512301892910664E-2</v>
      </c>
      <c r="M72" s="57">
        <f>+M71/L71-1</f>
        <v>-0.13044009386120636</v>
      </c>
      <c r="N72" s="57">
        <f>+N71/M71-1</f>
        <v>0.13557825116706979</v>
      </c>
    </row>
    <row r="74" spans="2:15" x14ac:dyDescent="0.2">
      <c r="C74" s="26"/>
      <c r="D74" s="26"/>
      <c r="E74" s="26"/>
    </row>
    <row r="75" spans="2:15" ht="15" x14ac:dyDescent="0.25">
      <c r="B75" s="51" t="s">
        <v>32</v>
      </c>
      <c r="C75" s="35"/>
      <c r="D75" s="35"/>
      <c r="E75" s="35"/>
      <c r="F75" s="27"/>
      <c r="G75" s="30"/>
      <c r="H75" s="27"/>
      <c r="I75" s="27"/>
      <c r="J75" s="27"/>
      <c r="K75" s="27"/>
      <c r="L75" s="27"/>
      <c r="M75" s="27"/>
    </row>
    <row r="77" spans="2:15" x14ac:dyDescent="0.2">
      <c r="C77" s="46" t="s">
        <v>17</v>
      </c>
      <c r="D77" s="40"/>
      <c r="E77" s="41"/>
      <c r="F77" s="47">
        <v>2013</v>
      </c>
      <c r="G77" s="47">
        <v>2014</v>
      </c>
      <c r="H77" s="47">
        <v>2015</v>
      </c>
      <c r="I77" s="47">
        <v>2016</v>
      </c>
      <c r="J77" s="47">
        <v>2017</v>
      </c>
      <c r="K77" s="47">
        <v>2018</v>
      </c>
      <c r="L77" s="47">
        <v>2019</v>
      </c>
      <c r="M77" s="47">
        <v>2020</v>
      </c>
      <c r="N77" s="47">
        <v>2021</v>
      </c>
    </row>
    <row r="78" spans="2:15" x14ac:dyDescent="0.2">
      <c r="C78" s="37" t="s">
        <v>18</v>
      </c>
      <c r="D78" s="38"/>
      <c r="E78" s="39"/>
      <c r="F78" s="48">
        <f>F59/F$71*100</f>
        <v>8.4874744899510155</v>
      </c>
      <c r="G78" s="48">
        <f t="shared" ref="G78:N78" si="5">G59/G$71*100</f>
        <v>9.0714858727441552</v>
      </c>
      <c r="H78" s="48">
        <f t="shared" si="5"/>
        <v>9.3464736419634189</v>
      </c>
      <c r="I78" s="48">
        <f t="shared" si="5"/>
        <v>8.7085687196302288</v>
      </c>
      <c r="J78" s="48">
        <f t="shared" si="5"/>
        <v>9.7798471147614841</v>
      </c>
      <c r="K78" s="48">
        <f t="shared" si="5"/>
        <v>10.132161467129649</v>
      </c>
      <c r="L78" s="48">
        <f t="shared" si="5"/>
        <v>10.521938100294328</v>
      </c>
      <c r="M78" s="48">
        <f t="shared" si="5"/>
        <v>11.782785178370515</v>
      </c>
      <c r="N78" s="36">
        <f t="shared" si="5"/>
        <v>11.757840921705846</v>
      </c>
      <c r="O78" s="23" t="s">
        <v>18</v>
      </c>
    </row>
    <row r="79" spans="2:15" x14ac:dyDescent="0.2">
      <c r="C79" s="37" t="s">
        <v>19</v>
      </c>
      <c r="D79" s="38"/>
      <c r="E79" s="39"/>
      <c r="F79" s="48">
        <f t="shared" ref="F79:N89" si="6">F60/F$71*100</f>
        <v>0.46103017025614418</v>
      </c>
      <c r="G79" s="48">
        <f t="shared" si="6"/>
        <v>0.49575834907239552</v>
      </c>
      <c r="H79" s="48">
        <f t="shared" si="6"/>
        <v>0.57070129415963688</v>
      </c>
      <c r="I79" s="48">
        <f t="shared" si="6"/>
        <v>0.4065942879990998</v>
      </c>
      <c r="J79" s="48">
        <f t="shared" si="6"/>
        <v>0.57249505829011027</v>
      </c>
      <c r="K79" s="48">
        <f t="shared" si="6"/>
        <v>0.54668324033165339</v>
      </c>
      <c r="L79" s="48">
        <f t="shared" si="6"/>
        <v>0.71230476482051197</v>
      </c>
      <c r="M79" s="48">
        <f t="shared" si="6"/>
        <v>0.97505485693683835</v>
      </c>
      <c r="N79" s="36">
        <f t="shared" si="6"/>
        <v>1.1253757036471963</v>
      </c>
      <c r="O79" s="23" t="s">
        <v>19</v>
      </c>
    </row>
    <row r="80" spans="2:15" x14ac:dyDescent="0.2">
      <c r="C80" s="37" t="s">
        <v>20</v>
      </c>
      <c r="D80" s="38"/>
      <c r="E80" s="39"/>
      <c r="F80" s="48">
        <f t="shared" si="6"/>
        <v>8.9574471103473012</v>
      </c>
      <c r="G80" s="48">
        <f t="shared" si="6"/>
        <v>6.0728818591253928</v>
      </c>
      <c r="H80" s="48">
        <f t="shared" si="6"/>
        <v>8.2259190281961647</v>
      </c>
      <c r="I80" s="48">
        <f t="shared" si="6"/>
        <v>6.0310368728967871</v>
      </c>
      <c r="J80" s="48">
        <f t="shared" si="6"/>
        <v>5.8842931438566008</v>
      </c>
      <c r="K80" s="48">
        <f t="shared" si="6"/>
        <v>5.8886276735168144</v>
      </c>
      <c r="L80" s="48">
        <f t="shared" si="6"/>
        <v>5.6160187601335059</v>
      </c>
      <c r="M80" s="48">
        <f t="shared" si="6"/>
        <v>4.202694050586488</v>
      </c>
      <c r="N80" s="36">
        <f t="shared" si="6"/>
        <v>3.2326004899830245</v>
      </c>
      <c r="O80" s="23" t="s">
        <v>20</v>
      </c>
    </row>
    <row r="81" spans="3:15" x14ac:dyDescent="0.2">
      <c r="C81" s="37" t="s">
        <v>21</v>
      </c>
      <c r="D81" s="38"/>
      <c r="E81" s="39"/>
      <c r="F81" s="48">
        <f t="shared" si="6"/>
        <v>17.079421116950023</v>
      </c>
      <c r="G81" s="48">
        <f t="shared" si="6"/>
        <v>16.900556499548358</v>
      </c>
      <c r="H81" s="48">
        <f t="shared" si="6"/>
        <v>15.622866865507026</v>
      </c>
      <c r="I81" s="48">
        <f t="shared" si="6"/>
        <v>15.267301865492518</v>
      </c>
      <c r="J81" s="48">
        <f t="shared" si="6"/>
        <v>14.619168956538504</v>
      </c>
      <c r="K81" s="48">
        <f t="shared" si="6"/>
        <v>14.172465197555384</v>
      </c>
      <c r="L81" s="48">
        <f t="shared" si="6"/>
        <v>13.693418580722216</v>
      </c>
      <c r="M81" s="48">
        <f t="shared" si="6"/>
        <v>12.730713046937648</v>
      </c>
      <c r="N81" s="36">
        <f t="shared" si="6"/>
        <v>13.759944227153484</v>
      </c>
      <c r="O81" s="23" t="s">
        <v>21</v>
      </c>
    </row>
    <row r="82" spans="3:15" x14ac:dyDescent="0.2">
      <c r="C82" s="37" t="s">
        <v>22</v>
      </c>
      <c r="D82" s="38"/>
      <c r="E82" s="39"/>
      <c r="F82" s="48">
        <f t="shared" si="6"/>
        <v>1.4456369963095292</v>
      </c>
      <c r="G82" s="48">
        <f t="shared" si="6"/>
        <v>1.4640296631314311</v>
      </c>
      <c r="H82" s="48">
        <f t="shared" si="6"/>
        <v>1.5341755466708811</v>
      </c>
      <c r="I82" s="48">
        <f t="shared" si="6"/>
        <v>1.3144760926533139</v>
      </c>
      <c r="J82" s="48">
        <f t="shared" si="6"/>
        <v>0.79118459347903347</v>
      </c>
      <c r="K82" s="48">
        <f t="shared" si="6"/>
        <v>1.2976098793455204</v>
      </c>
      <c r="L82" s="48">
        <f t="shared" si="6"/>
        <v>1.1657842044121167</v>
      </c>
      <c r="M82" s="48">
        <f t="shared" si="6"/>
        <v>0.72439750610730202</v>
      </c>
      <c r="N82" s="36">
        <f t="shared" si="6"/>
        <v>0.95863959096993112</v>
      </c>
      <c r="O82" s="23" t="s">
        <v>22</v>
      </c>
    </row>
    <row r="83" spans="3:15" x14ac:dyDescent="0.2">
      <c r="C83" s="37" t="s">
        <v>23</v>
      </c>
      <c r="D83" s="38"/>
      <c r="E83" s="39"/>
      <c r="F83" s="48">
        <f t="shared" si="6"/>
        <v>7.1730103175101787</v>
      </c>
      <c r="G83" s="48">
        <f t="shared" si="6"/>
        <v>7.5757717404349663</v>
      </c>
      <c r="H83" s="48">
        <f t="shared" si="6"/>
        <v>6.7457608718104165</v>
      </c>
      <c r="I83" s="48">
        <f t="shared" si="6"/>
        <v>8.3098994527904573</v>
      </c>
      <c r="J83" s="48">
        <f t="shared" si="6"/>
        <v>8.4321249468664572</v>
      </c>
      <c r="K83" s="48">
        <f t="shared" si="6"/>
        <v>7.436666531555268</v>
      </c>
      <c r="L83" s="48">
        <f t="shared" si="6"/>
        <v>8.0168825634409604</v>
      </c>
      <c r="M83" s="48">
        <f t="shared" si="6"/>
        <v>7.2199063857825738</v>
      </c>
      <c r="N83" s="36">
        <f t="shared" si="6"/>
        <v>7.5134160715220197</v>
      </c>
      <c r="O83" s="23" t="s">
        <v>23</v>
      </c>
    </row>
    <row r="84" spans="3:15" x14ac:dyDescent="0.2">
      <c r="C84" s="37" t="s">
        <v>24</v>
      </c>
      <c r="D84" s="38"/>
      <c r="E84" s="39"/>
      <c r="F84" s="48">
        <f t="shared" si="6"/>
        <v>17.662352335575449</v>
      </c>
      <c r="G84" s="48">
        <f t="shared" si="6"/>
        <v>17.738830529779989</v>
      </c>
      <c r="H84" s="48">
        <f t="shared" si="6"/>
        <v>17.185119926292323</v>
      </c>
      <c r="I84" s="48">
        <f t="shared" si="6"/>
        <v>17.507808300681525</v>
      </c>
      <c r="J84" s="48">
        <f t="shared" si="6"/>
        <v>17.134365730664616</v>
      </c>
      <c r="K84" s="48">
        <f t="shared" si="6"/>
        <v>17.006043983264203</v>
      </c>
      <c r="L84" s="48">
        <f t="shared" si="6"/>
        <v>16.725919093681103</v>
      </c>
      <c r="M84" s="48">
        <f t="shared" si="6"/>
        <v>16.595550527434686</v>
      </c>
      <c r="N84" s="36">
        <f t="shared" si="6"/>
        <v>17.592334912089672</v>
      </c>
      <c r="O84" s="23" t="s">
        <v>24</v>
      </c>
    </row>
    <row r="85" spans="3:15" x14ac:dyDescent="0.2">
      <c r="C85" s="37" t="s">
        <v>25</v>
      </c>
      <c r="D85" s="38"/>
      <c r="E85" s="39"/>
      <c r="F85" s="48">
        <f t="shared" si="6"/>
        <v>4.1850919983057473</v>
      </c>
      <c r="G85" s="48">
        <f t="shared" si="6"/>
        <v>4.2765695371768224</v>
      </c>
      <c r="H85" s="48">
        <f t="shared" si="6"/>
        <v>4.2485674223016643</v>
      </c>
      <c r="I85" s="48">
        <f t="shared" si="6"/>
        <v>4.3657050096429071</v>
      </c>
      <c r="J85" s="48">
        <f t="shared" si="6"/>
        <v>4.3545581031266911</v>
      </c>
      <c r="K85" s="48">
        <f t="shared" si="6"/>
        <v>4.5148825206382668</v>
      </c>
      <c r="L85" s="48">
        <f t="shared" si="6"/>
        <v>4.4906874989594874</v>
      </c>
      <c r="M85" s="48">
        <f t="shared" si="6"/>
        <v>3.2820672207269084</v>
      </c>
      <c r="N85" s="36">
        <f t="shared" si="6"/>
        <v>3.4113792634577282</v>
      </c>
      <c r="O85" s="23" t="s">
        <v>25</v>
      </c>
    </row>
    <row r="86" spans="3:15" x14ac:dyDescent="0.2">
      <c r="C86" s="37" t="s">
        <v>26</v>
      </c>
      <c r="D86" s="38"/>
      <c r="E86" s="39"/>
      <c r="F86" s="48">
        <f t="shared" si="6"/>
        <v>3.7884069367067057</v>
      </c>
      <c r="G86" s="48">
        <f t="shared" si="6"/>
        <v>3.9311229162850339</v>
      </c>
      <c r="H86" s="48">
        <f t="shared" si="6"/>
        <v>3.8509187279661168</v>
      </c>
      <c r="I86" s="48">
        <f t="shared" si="6"/>
        <v>3.8948246738710135</v>
      </c>
      <c r="J86" s="48">
        <f t="shared" si="6"/>
        <v>3.8567635807014327</v>
      </c>
      <c r="K86" s="48">
        <f t="shared" si="6"/>
        <v>3.8590517881993707</v>
      </c>
      <c r="L86" s="48">
        <f t="shared" si="6"/>
        <v>3.8533860799930464</v>
      </c>
      <c r="M86" s="48">
        <f t="shared" si="6"/>
        <v>2.2666575497442083</v>
      </c>
      <c r="N86" s="36">
        <f t="shared" si="6"/>
        <v>2.8522275747591959</v>
      </c>
      <c r="O86" s="23" t="s">
        <v>26</v>
      </c>
    </row>
    <row r="87" spans="3:15" x14ac:dyDescent="0.2">
      <c r="C87" s="37" t="s">
        <v>27</v>
      </c>
      <c r="D87" s="38"/>
      <c r="E87" s="39"/>
      <c r="F87" s="48">
        <f t="shared" si="6"/>
        <v>3.4802597313110391</v>
      </c>
      <c r="G87" s="48">
        <f t="shared" si="6"/>
        <v>3.7391716305247265</v>
      </c>
      <c r="H87" s="48">
        <f t="shared" si="6"/>
        <v>3.9436537852764304</v>
      </c>
      <c r="I87" s="48">
        <f t="shared" si="6"/>
        <v>4.4000148444505101</v>
      </c>
      <c r="J87" s="48">
        <f t="shared" si="6"/>
        <v>4.6855771754556708</v>
      </c>
      <c r="K87" s="48">
        <f t="shared" si="6"/>
        <v>4.8281383000283737</v>
      </c>
      <c r="L87" s="48">
        <f t="shared" si="6"/>
        <v>4.9724256220423788</v>
      </c>
      <c r="M87" s="48">
        <f t="shared" si="6"/>
        <v>6.0654056305284296</v>
      </c>
      <c r="N87" s="36">
        <f t="shared" si="6"/>
        <v>5.8628708783719725</v>
      </c>
      <c r="O87" s="23" t="s">
        <v>27</v>
      </c>
    </row>
    <row r="88" spans="3:15" x14ac:dyDescent="0.2">
      <c r="C88" s="37" t="s">
        <v>28</v>
      </c>
      <c r="D88" s="38"/>
      <c r="E88" s="39"/>
      <c r="F88" s="48">
        <f t="shared" si="6"/>
        <v>7.179596824695551</v>
      </c>
      <c r="G88" s="48">
        <f t="shared" si="6"/>
        <v>7.5315802439501995</v>
      </c>
      <c r="H88" s="48">
        <f t="shared" si="6"/>
        <v>7.4513735404616437</v>
      </c>
      <c r="I88" s="48">
        <f t="shared" si="6"/>
        <v>7.6703191197719702</v>
      </c>
      <c r="J88" s="48">
        <f t="shared" si="6"/>
        <v>7.7643727686815209</v>
      </c>
      <c r="K88" s="48">
        <f t="shared" si="6"/>
        <v>7.8889969780083682</v>
      </c>
      <c r="L88" s="48">
        <f t="shared" si="6"/>
        <v>7.8248013514007289</v>
      </c>
      <c r="M88" s="48">
        <f t="shared" si="6"/>
        <v>9.34876579662218</v>
      </c>
      <c r="N88" s="36">
        <f t="shared" si="6"/>
        <v>8.4953965286920763</v>
      </c>
      <c r="O88" s="23" t="s">
        <v>28</v>
      </c>
    </row>
    <row r="89" spans="3:15" x14ac:dyDescent="0.2">
      <c r="C89" s="37" t="s">
        <v>29</v>
      </c>
      <c r="D89" s="38"/>
      <c r="E89" s="39"/>
      <c r="F89" s="48">
        <f t="shared" si="6"/>
        <v>20.100271972081316</v>
      </c>
      <c r="G89" s="48">
        <f t="shared" si="6"/>
        <v>21.202241158226528</v>
      </c>
      <c r="H89" s="48">
        <f t="shared" si="6"/>
        <v>21.27446934939428</v>
      </c>
      <c r="I89" s="48">
        <f t="shared" si="6"/>
        <v>22.123450760119663</v>
      </c>
      <c r="J89" s="48">
        <f t="shared" si="6"/>
        <v>22.125248827577877</v>
      </c>
      <c r="K89" s="48">
        <f t="shared" si="6"/>
        <v>22.428672440427132</v>
      </c>
      <c r="L89" s="48">
        <f t="shared" si="6"/>
        <v>22.406433380099617</v>
      </c>
      <c r="M89" s="48">
        <f t="shared" si="6"/>
        <v>24.806002250222225</v>
      </c>
      <c r="N89" s="36">
        <f t="shared" si="6"/>
        <v>23.437973837647856</v>
      </c>
    </row>
    <row r="90" spans="3:15" x14ac:dyDescent="0.2">
      <c r="C90" s="45" t="s">
        <v>30</v>
      </c>
      <c r="D90" s="43"/>
      <c r="E90" s="44"/>
      <c r="F90" s="50">
        <f>SUM(F78:F89)</f>
        <v>100</v>
      </c>
      <c r="G90" s="50">
        <f t="shared" ref="G90:N90" si="7">SUM(G78:G89)</f>
        <v>100</v>
      </c>
      <c r="H90" s="50">
        <f t="shared" si="7"/>
        <v>100</v>
      </c>
      <c r="I90" s="50">
        <f t="shared" si="7"/>
        <v>100</v>
      </c>
      <c r="J90" s="50">
        <f t="shared" si="7"/>
        <v>100.00000000000001</v>
      </c>
      <c r="K90" s="50">
        <f t="shared" si="7"/>
        <v>100</v>
      </c>
      <c r="L90" s="50">
        <f t="shared" si="7"/>
        <v>99.999999999999986</v>
      </c>
      <c r="M90" s="50">
        <f t="shared" si="7"/>
        <v>99.999999999999986</v>
      </c>
      <c r="N90" s="50">
        <f t="shared" si="7"/>
        <v>100</v>
      </c>
    </row>
  </sheetData>
  <mergeCells count="1">
    <mergeCell ref="B2:P3"/>
  </mergeCells>
  <conditionalFormatting sqref="N78:N89">
    <cfRule type="dataBar" priority="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{1E7C8215-2AF6-4D5B-B1BA-B94D710F12BD}</x14:id>
        </ext>
      </extLst>
    </cfRule>
  </conditionalFormatting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E7C8215-2AF6-4D5B-B1BA-B94D710F12BD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N78:N89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Perucámaras </vt:lpstr>
      <vt:lpstr>Índice</vt:lpstr>
      <vt:lpstr>Macro Región Oriente</vt:lpstr>
      <vt:lpstr>1. Amazonas</vt:lpstr>
      <vt:lpstr>2. Loreto</vt:lpstr>
      <vt:lpstr>3. San Martín</vt:lpstr>
      <vt:lpstr>4. Ucayali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Roy Condor Guerra</dc:creator>
  <cp:lastModifiedBy>José Rojas Gutiérrez - Perucamaras</cp:lastModifiedBy>
  <dcterms:created xsi:type="dcterms:W3CDTF">2021-01-10T03:39:07Z</dcterms:created>
  <dcterms:modified xsi:type="dcterms:W3CDTF">2023-01-31T17:43:26Z</dcterms:modified>
</cp:coreProperties>
</file>